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5-борье" sheetId="1" r:id="rId1"/>
    <sheet name="7-борье" sheetId="2" r:id="rId2"/>
    <sheet name="команда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D40" i="2"/>
  <c r="AI39"/>
  <c r="AJ39" s="1"/>
  <c r="AH39"/>
  <c r="G39"/>
  <c r="F39"/>
  <c r="D39"/>
  <c r="C39"/>
  <c r="B39"/>
  <c r="D38"/>
  <c r="AI37"/>
  <c r="AJ37" s="1"/>
  <c r="AH37"/>
  <c r="R37"/>
  <c r="O37"/>
  <c r="O38" s="1"/>
  <c r="L37"/>
  <c r="L38" s="1"/>
  <c r="I37"/>
  <c r="I38" s="1"/>
  <c r="F37"/>
  <c r="F38" s="1"/>
  <c r="G37" s="1"/>
  <c r="D37"/>
  <c r="C37"/>
  <c r="B37"/>
  <c r="D36"/>
  <c r="AI35"/>
  <c r="AJ35" s="1"/>
  <c r="AH35"/>
  <c r="AG35"/>
  <c r="X35"/>
  <c r="Z35" s="1"/>
  <c r="U35"/>
  <c r="R35"/>
  <c r="R36" s="1"/>
  <c r="O35"/>
  <c r="O36" s="1"/>
  <c r="L35"/>
  <c r="L36" s="1"/>
  <c r="I35"/>
  <c r="I36" s="1"/>
  <c r="F35"/>
  <c r="F36" s="1"/>
  <c r="G35" s="1"/>
  <c r="D35"/>
  <c r="C35"/>
  <c r="B35"/>
  <c r="D34"/>
  <c r="AJ33"/>
  <c r="AI33"/>
  <c r="AH33"/>
  <c r="AG33"/>
  <c r="Y33"/>
  <c r="X33"/>
  <c r="Z33" s="1"/>
  <c r="U33"/>
  <c r="U34" s="1"/>
  <c r="R33"/>
  <c r="O33"/>
  <c r="O34" s="1"/>
  <c r="L33"/>
  <c r="L34" s="1"/>
  <c r="I33"/>
  <c r="I34" s="1"/>
  <c r="F33"/>
  <c r="F34" s="1"/>
  <c r="G33" s="1"/>
  <c r="D33"/>
  <c r="C33"/>
  <c r="B33"/>
  <c r="D32"/>
  <c r="AI31"/>
  <c r="AH31"/>
  <c r="X31"/>
  <c r="Y31" s="1"/>
  <c r="U31"/>
  <c r="U32" s="1"/>
  <c r="R31"/>
  <c r="R32" s="1"/>
  <c r="O31"/>
  <c r="O32" s="1"/>
  <c r="L31"/>
  <c r="L32" s="1"/>
  <c r="I31"/>
  <c r="I32" s="1"/>
  <c r="F31"/>
  <c r="F32" s="1"/>
  <c r="D31"/>
  <c r="C31"/>
  <c r="B31"/>
  <c r="D30"/>
  <c r="AI29"/>
  <c r="AH29"/>
  <c r="Y29"/>
  <c r="AA29" s="1"/>
  <c r="X30" s="1"/>
  <c r="X29"/>
  <c r="Z29" s="1"/>
  <c r="U29"/>
  <c r="U30" s="1"/>
  <c r="R29"/>
  <c r="R30" s="1"/>
  <c r="O29"/>
  <c r="O30" s="1"/>
  <c r="L29"/>
  <c r="L30" s="1"/>
  <c r="I29"/>
  <c r="I30" s="1"/>
  <c r="F29"/>
  <c r="F30" s="1"/>
  <c r="D29"/>
  <c r="C29"/>
  <c r="B29"/>
  <c r="U28"/>
  <c r="O28"/>
  <c r="I28"/>
  <c r="D28"/>
  <c r="AI27"/>
  <c r="AH27"/>
  <c r="X27"/>
  <c r="Y27" s="1"/>
  <c r="U27"/>
  <c r="R27"/>
  <c r="R28" s="1"/>
  <c r="O27"/>
  <c r="L27"/>
  <c r="L28" s="1"/>
  <c r="I27"/>
  <c r="F27"/>
  <c r="F28" s="1"/>
  <c r="D27"/>
  <c r="C27"/>
  <c r="B27"/>
  <c r="R26"/>
  <c r="L26"/>
  <c r="D26"/>
  <c r="AI25"/>
  <c r="AH25"/>
  <c r="Y25"/>
  <c r="AA25" s="1"/>
  <c r="X26" s="1"/>
  <c r="X25"/>
  <c r="Z25" s="1"/>
  <c r="U25"/>
  <c r="U26" s="1"/>
  <c r="R25"/>
  <c r="O25"/>
  <c r="O26" s="1"/>
  <c r="L25"/>
  <c r="I25"/>
  <c r="I26" s="1"/>
  <c r="F25"/>
  <c r="F26" s="1"/>
  <c r="D25"/>
  <c r="C25"/>
  <c r="B25"/>
  <c r="U24"/>
  <c r="O24"/>
  <c r="I24"/>
  <c r="D24"/>
  <c r="AI23"/>
  <c r="AH23"/>
  <c r="X23"/>
  <c r="Y23" s="1"/>
  <c r="U23"/>
  <c r="R23"/>
  <c r="R24" s="1"/>
  <c r="O23"/>
  <c r="L23"/>
  <c r="L24" s="1"/>
  <c r="I23"/>
  <c r="F23"/>
  <c r="F24" s="1"/>
  <c r="D23"/>
  <c r="C23"/>
  <c r="B23"/>
  <c r="R22"/>
  <c r="L22"/>
  <c r="F22"/>
  <c r="D22"/>
  <c r="AI21"/>
  <c r="AH21"/>
  <c r="Y21"/>
  <c r="X21"/>
  <c r="Z21" s="1"/>
  <c r="U21"/>
  <c r="U22" s="1"/>
  <c r="R21"/>
  <c r="O21"/>
  <c r="O22" s="1"/>
  <c r="L21"/>
  <c r="I21"/>
  <c r="I22" s="1"/>
  <c r="G21"/>
  <c r="J21" s="1"/>
  <c r="F21"/>
  <c r="D21"/>
  <c r="C21"/>
  <c r="B21"/>
  <c r="U20"/>
  <c r="O20"/>
  <c r="I20"/>
  <c r="D20"/>
  <c r="AI19"/>
  <c r="AH19"/>
  <c r="X19"/>
  <c r="Y19" s="1"/>
  <c r="U19"/>
  <c r="R19"/>
  <c r="R20" s="1"/>
  <c r="O19"/>
  <c r="L19"/>
  <c r="L20" s="1"/>
  <c r="I19"/>
  <c r="F19"/>
  <c r="F20" s="1"/>
  <c r="D19"/>
  <c r="C19"/>
  <c r="B19"/>
  <c r="R18"/>
  <c r="L18"/>
  <c r="F18"/>
  <c r="D18"/>
  <c r="AI17"/>
  <c r="AH17"/>
  <c r="Y17"/>
  <c r="X17"/>
  <c r="Z17" s="1"/>
  <c r="U17"/>
  <c r="U18" s="1"/>
  <c r="R17"/>
  <c r="O17"/>
  <c r="O18" s="1"/>
  <c r="L17"/>
  <c r="I17"/>
  <c r="I18" s="1"/>
  <c r="G17"/>
  <c r="J17" s="1"/>
  <c r="F17"/>
  <c r="D17"/>
  <c r="C17"/>
  <c r="B17"/>
  <c r="U16"/>
  <c r="O16"/>
  <c r="I16"/>
  <c r="D16"/>
  <c r="AI15"/>
  <c r="AH15"/>
  <c r="X15"/>
  <c r="Y15" s="1"/>
  <c r="U15"/>
  <c r="R15"/>
  <c r="R16" s="1"/>
  <c r="O15"/>
  <c r="L15"/>
  <c r="L16" s="1"/>
  <c r="I15"/>
  <c r="F15"/>
  <c r="F16" s="1"/>
  <c r="D15"/>
  <c r="C15"/>
  <c r="B15"/>
  <c r="R14"/>
  <c r="L14"/>
  <c r="F14"/>
  <c r="D14"/>
  <c r="AI13"/>
  <c r="AH13"/>
  <c r="Y13"/>
  <c r="X13"/>
  <c r="Z13" s="1"/>
  <c r="U13"/>
  <c r="U14" s="1"/>
  <c r="R13"/>
  <c r="O13"/>
  <c r="O14" s="1"/>
  <c r="L13"/>
  <c r="I13"/>
  <c r="I14" s="1"/>
  <c r="G13"/>
  <c r="J13" s="1"/>
  <c r="F13"/>
  <c r="D13"/>
  <c r="C13"/>
  <c r="B13"/>
  <c r="U12"/>
  <c r="O12"/>
  <c r="I12"/>
  <c r="D12"/>
  <c r="AI11"/>
  <c r="AH11"/>
  <c r="X11"/>
  <c r="Y11" s="1"/>
  <c r="U11"/>
  <c r="R11"/>
  <c r="R12" s="1"/>
  <c r="O11"/>
  <c r="L11"/>
  <c r="L12" s="1"/>
  <c r="I11"/>
  <c r="F11"/>
  <c r="F12" s="1"/>
  <c r="D11"/>
  <c r="C11"/>
  <c r="B11"/>
  <c r="D39" i="1"/>
  <c r="AC38"/>
  <c r="AB38"/>
  <c r="AA38"/>
  <c r="R38"/>
  <c r="T38" s="1"/>
  <c r="O38"/>
  <c r="O39" s="1"/>
  <c r="L38"/>
  <c r="L39" s="1"/>
  <c r="I38"/>
  <c r="I39" s="1"/>
  <c r="F38"/>
  <c r="F39" s="1"/>
  <c r="D38"/>
  <c r="C38"/>
  <c r="B38"/>
  <c r="D37"/>
  <c r="AC36"/>
  <c r="AB36"/>
  <c r="AA36"/>
  <c r="R36"/>
  <c r="S36" s="1"/>
  <c r="O36"/>
  <c r="O37" s="1"/>
  <c r="L36"/>
  <c r="L37" s="1"/>
  <c r="I36"/>
  <c r="I37" s="1"/>
  <c r="F36"/>
  <c r="F37" s="1"/>
  <c r="D36"/>
  <c r="C36"/>
  <c r="B36"/>
  <c r="D35"/>
  <c r="AC34"/>
  <c r="AB34"/>
  <c r="AA34"/>
  <c r="R34"/>
  <c r="T34" s="1"/>
  <c r="O34"/>
  <c r="O35" s="1"/>
  <c r="L34"/>
  <c r="L35" s="1"/>
  <c r="I34"/>
  <c r="I35" s="1"/>
  <c r="F34"/>
  <c r="F35" s="1"/>
  <c r="D34"/>
  <c r="C34"/>
  <c r="B34"/>
  <c r="D33"/>
  <c r="AC32"/>
  <c r="AD32" s="1"/>
  <c r="AB32"/>
  <c r="AA32"/>
  <c r="R32"/>
  <c r="S32" s="1"/>
  <c r="O32"/>
  <c r="O33" s="1"/>
  <c r="L32"/>
  <c r="L33" s="1"/>
  <c r="I32"/>
  <c r="I33" s="1"/>
  <c r="F32"/>
  <c r="F33" s="1"/>
  <c r="D32"/>
  <c r="C32"/>
  <c r="B32"/>
  <c r="D31"/>
  <c r="AD30"/>
  <c r="AC30"/>
  <c r="AB30"/>
  <c r="AA30"/>
  <c r="R30"/>
  <c r="T30" s="1"/>
  <c r="O30"/>
  <c r="O31" s="1"/>
  <c r="L30"/>
  <c r="L31" s="1"/>
  <c r="I30"/>
  <c r="I31" s="1"/>
  <c r="F30"/>
  <c r="F31" s="1"/>
  <c r="D30"/>
  <c r="C30"/>
  <c r="B30"/>
  <c r="D29"/>
  <c r="AC28"/>
  <c r="AD28" s="1"/>
  <c r="AB28"/>
  <c r="AA28"/>
  <c r="R28"/>
  <c r="S28" s="1"/>
  <c r="O28"/>
  <c r="L28"/>
  <c r="L29" s="1"/>
  <c r="I28"/>
  <c r="I29" s="1"/>
  <c r="F28"/>
  <c r="F29" s="1"/>
  <c r="D28"/>
  <c r="C28"/>
  <c r="B28"/>
  <c r="D27"/>
  <c r="AC26"/>
  <c r="AB26"/>
  <c r="AA26"/>
  <c r="R26"/>
  <c r="T26" s="1"/>
  <c r="O26"/>
  <c r="O27" s="1"/>
  <c r="L26"/>
  <c r="L27" s="1"/>
  <c r="I26"/>
  <c r="I27" s="1"/>
  <c r="F26"/>
  <c r="F27" s="1"/>
  <c r="D26"/>
  <c r="C26"/>
  <c r="B26"/>
  <c r="D25"/>
  <c r="AC24"/>
  <c r="AB24"/>
  <c r="AA24"/>
  <c r="R24"/>
  <c r="S24" s="1"/>
  <c r="O24"/>
  <c r="O25" s="1"/>
  <c r="L24"/>
  <c r="L25" s="1"/>
  <c r="I24"/>
  <c r="I25" s="1"/>
  <c r="F24"/>
  <c r="F25" s="1"/>
  <c r="D24"/>
  <c r="C24"/>
  <c r="B24"/>
  <c r="AC22"/>
  <c r="AB22"/>
  <c r="AA22"/>
  <c r="R22"/>
  <c r="T22" s="1"/>
  <c r="O22"/>
  <c r="O23" s="1"/>
  <c r="L22"/>
  <c r="L23" s="1"/>
  <c r="I22"/>
  <c r="I23" s="1"/>
  <c r="F22"/>
  <c r="F23" s="1"/>
  <c r="D22"/>
  <c r="C22"/>
  <c r="B22"/>
  <c r="D21"/>
  <c r="AC20"/>
  <c r="AB20"/>
  <c r="AA20"/>
  <c r="R20"/>
  <c r="S20" s="1"/>
  <c r="O20"/>
  <c r="O21" s="1"/>
  <c r="L20"/>
  <c r="L21" s="1"/>
  <c r="I20"/>
  <c r="I21" s="1"/>
  <c r="F20"/>
  <c r="F21" s="1"/>
  <c r="D20"/>
  <c r="C20"/>
  <c r="B20"/>
  <c r="D19"/>
  <c r="AC18"/>
  <c r="AB18"/>
  <c r="AA18"/>
  <c r="R18"/>
  <c r="T18" s="1"/>
  <c r="O18"/>
  <c r="O19" s="1"/>
  <c r="L18"/>
  <c r="L19" s="1"/>
  <c r="I18"/>
  <c r="I19" s="1"/>
  <c r="F18"/>
  <c r="F19" s="1"/>
  <c r="D18"/>
  <c r="C18"/>
  <c r="B18"/>
  <c r="AC16"/>
  <c r="AB16"/>
  <c r="AA16"/>
  <c r="R16"/>
  <c r="S16" s="1"/>
  <c r="O16"/>
  <c r="O17" s="1"/>
  <c r="L16"/>
  <c r="L17" s="1"/>
  <c r="I16"/>
  <c r="I17" s="1"/>
  <c r="F16"/>
  <c r="F17" s="1"/>
  <c r="G16" s="1"/>
  <c r="D16"/>
  <c r="C16"/>
  <c r="B16"/>
  <c r="D15"/>
  <c r="AC14"/>
  <c r="AB14"/>
  <c r="AA14"/>
  <c r="R14"/>
  <c r="T14" s="1"/>
  <c r="O14"/>
  <c r="O15" s="1"/>
  <c r="L14"/>
  <c r="L15" s="1"/>
  <c r="I14"/>
  <c r="I15" s="1"/>
  <c r="F14"/>
  <c r="F15" s="1"/>
  <c r="D14"/>
  <c r="C14"/>
  <c r="B14"/>
  <c r="AC12"/>
  <c r="AB12"/>
  <c r="AA12"/>
  <c r="R12"/>
  <c r="S12" s="1"/>
  <c r="O12"/>
  <c r="O13" s="1"/>
  <c r="L12"/>
  <c r="L13" s="1"/>
  <c r="I12"/>
  <c r="I13" s="1"/>
  <c r="F12"/>
  <c r="F13" s="1"/>
  <c r="D12"/>
  <c r="C12"/>
  <c r="B12"/>
  <c r="D11"/>
  <c r="AC10"/>
  <c r="AB10"/>
  <c r="AA10"/>
  <c r="R10"/>
  <c r="T10" s="1"/>
  <c r="O10"/>
  <c r="O11" s="1"/>
  <c r="L10"/>
  <c r="L11" s="1"/>
  <c r="I10"/>
  <c r="I11" s="1"/>
  <c r="F10"/>
  <c r="F11" s="1"/>
  <c r="D10"/>
  <c r="C10"/>
  <c r="B10"/>
  <c r="U24" l="1"/>
  <c r="R25" s="1"/>
  <c r="V24" s="1"/>
  <c r="U20"/>
  <c r="U36"/>
  <c r="R37" s="1"/>
  <c r="V36" s="1"/>
  <c r="S38"/>
  <c r="U38" s="1"/>
  <c r="R39" s="1"/>
  <c r="V38" s="1"/>
  <c r="T36"/>
  <c r="S34"/>
  <c r="U34" s="1"/>
  <c r="T32"/>
  <c r="U32" s="1"/>
  <c r="S30"/>
  <c r="U30" s="1"/>
  <c r="T28"/>
  <c r="U28" s="1"/>
  <c r="S26"/>
  <c r="U26" s="1"/>
  <c r="R27" s="1"/>
  <c r="T24"/>
  <c r="S22"/>
  <c r="U22" s="1"/>
  <c r="T20"/>
  <c r="S18"/>
  <c r="U18" s="1"/>
  <c r="T16"/>
  <c r="U16" s="1"/>
  <c r="R17" s="1"/>
  <c r="V16" s="1"/>
  <c r="S14"/>
  <c r="U14" s="1"/>
  <c r="R15" s="1"/>
  <c r="V14" s="1"/>
  <c r="T12"/>
  <c r="U12" s="1"/>
  <c r="R13" s="1"/>
  <c r="V12" s="1"/>
  <c r="S10"/>
  <c r="U10" s="1"/>
  <c r="R11" s="1"/>
  <c r="V10" s="1"/>
  <c r="G11" i="2"/>
  <c r="G15"/>
  <c r="G19"/>
  <c r="G23"/>
  <c r="AB25"/>
  <c r="G25"/>
  <c r="G27"/>
  <c r="AB29"/>
  <c r="G29"/>
  <c r="G31"/>
  <c r="AA13"/>
  <c r="X14" s="1"/>
  <c r="AB13"/>
  <c r="AJ13" s="1"/>
  <c r="AA17"/>
  <c r="X18" s="1"/>
  <c r="AB17"/>
  <c r="AA21"/>
  <c r="X22" s="1"/>
  <c r="AB21"/>
  <c r="AA27"/>
  <c r="X28" s="1"/>
  <c r="AB27" s="1"/>
  <c r="AA33"/>
  <c r="M13"/>
  <c r="M17"/>
  <c r="M21"/>
  <c r="J33"/>
  <c r="H33"/>
  <c r="J35"/>
  <c r="H35"/>
  <c r="J37"/>
  <c r="H37"/>
  <c r="AJ25"/>
  <c r="AJ29"/>
  <c r="Z11"/>
  <c r="AA11" s="1"/>
  <c r="X12" s="1"/>
  <c r="AB11" s="1"/>
  <c r="Z15"/>
  <c r="AA15" s="1"/>
  <c r="X16" s="1"/>
  <c r="AB15" s="1"/>
  <c r="Z19"/>
  <c r="AA19" s="1"/>
  <c r="X20" s="1"/>
  <c r="AB19" s="1"/>
  <c r="Z23"/>
  <c r="AA23" s="1"/>
  <c r="X24" s="1"/>
  <c r="AB23" s="1"/>
  <c r="Z27"/>
  <c r="Z31"/>
  <c r="AA31" s="1"/>
  <c r="X32" s="1"/>
  <c r="AB31" s="1"/>
  <c r="Y35"/>
  <c r="AA35" s="1"/>
  <c r="H13"/>
  <c r="H17"/>
  <c r="H21"/>
  <c r="P10" i="1"/>
  <c r="G10"/>
  <c r="G14"/>
  <c r="P14"/>
  <c r="G18"/>
  <c r="P18"/>
  <c r="G20"/>
  <c r="P20"/>
  <c r="P22"/>
  <c r="G22"/>
  <c r="G26"/>
  <c r="V26"/>
  <c r="P26"/>
  <c r="G36"/>
  <c r="P36"/>
  <c r="J16"/>
  <c r="R19"/>
  <c r="V18" s="1"/>
  <c r="R35"/>
  <c r="V34" s="1"/>
  <c r="P12"/>
  <c r="G12"/>
  <c r="G24"/>
  <c r="P24"/>
  <c r="G28"/>
  <c r="P28"/>
  <c r="G30"/>
  <c r="P30"/>
  <c r="P32"/>
  <c r="G32"/>
  <c r="G34"/>
  <c r="P34"/>
  <c r="Q34" s="1"/>
  <c r="G38"/>
  <c r="P38"/>
  <c r="R23"/>
  <c r="V22" s="1"/>
  <c r="H16"/>
  <c r="P16"/>
  <c r="R21"/>
  <c r="V20" s="1"/>
  <c r="AC11" i="2" l="1"/>
  <c r="AJ11"/>
  <c r="AC31"/>
  <c r="AJ31"/>
  <c r="AC23"/>
  <c r="AJ23"/>
  <c r="AC15"/>
  <c r="AJ15"/>
  <c r="AC27"/>
  <c r="AJ27"/>
  <c r="AC19"/>
  <c r="AJ19"/>
  <c r="M37"/>
  <c r="M35"/>
  <c r="M33"/>
  <c r="P21"/>
  <c r="P17"/>
  <c r="P13"/>
  <c r="J31"/>
  <c r="H31"/>
  <c r="J27"/>
  <c r="H27"/>
  <c r="J23"/>
  <c r="H23"/>
  <c r="J19"/>
  <c r="H19"/>
  <c r="J15"/>
  <c r="H15"/>
  <c r="J11"/>
  <c r="H11"/>
  <c r="AC21"/>
  <c r="AC17"/>
  <c r="AJ21"/>
  <c r="AK21" s="1"/>
  <c r="AJ17"/>
  <c r="AC29"/>
  <c r="AC25"/>
  <c r="J29"/>
  <c r="H29"/>
  <c r="J25"/>
  <c r="H25"/>
  <c r="AC13"/>
  <c r="W20" i="1"/>
  <c r="AD20"/>
  <c r="W12"/>
  <c r="AD12"/>
  <c r="W10"/>
  <c r="AD10"/>
  <c r="AD34"/>
  <c r="W34"/>
  <c r="W18"/>
  <c r="AD18"/>
  <c r="W22"/>
  <c r="AD22"/>
  <c r="AD16"/>
  <c r="W16"/>
  <c r="AD38"/>
  <c r="W38"/>
  <c r="J34"/>
  <c r="H34"/>
  <c r="J38"/>
  <c r="H38"/>
  <c r="J32"/>
  <c r="H32"/>
  <c r="J24"/>
  <c r="H24"/>
  <c r="H12"/>
  <c r="J12"/>
  <c r="M16"/>
  <c r="J36"/>
  <c r="H36"/>
  <c r="AD26"/>
  <c r="W26"/>
  <c r="J18"/>
  <c r="H18"/>
  <c r="AD14"/>
  <c r="W14"/>
  <c r="Q16"/>
  <c r="Q38"/>
  <c r="Q30"/>
  <c r="Q28"/>
  <c r="Q24"/>
  <c r="Q36"/>
  <c r="Q22"/>
  <c r="Q18"/>
  <c r="Q10"/>
  <c r="J30"/>
  <c r="H30"/>
  <c r="J28"/>
  <c r="H28"/>
  <c r="AD24"/>
  <c r="AE24" s="1"/>
  <c r="W24"/>
  <c r="AD36"/>
  <c r="AE36" s="1"/>
  <c r="W36"/>
  <c r="J26"/>
  <c r="H26"/>
  <c r="J22"/>
  <c r="H22"/>
  <c r="J20"/>
  <c r="H20"/>
  <c r="J14"/>
  <c r="H14"/>
  <c r="J10"/>
  <c r="H10"/>
  <c r="Q32"/>
  <c r="Q12"/>
  <c r="Q26"/>
  <c r="Q20"/>
  <c r="Q14"/>
  <c r="M25" i="2" l="1"/>
  <c r="K25"/>
  <c r="M29"/>
  <c r="K29"/>
  <c r="M11"/>
  <c r="K11"/>
  <c r="M19"/>
  <c r="K19"/>
  <c r="K21"/>
  <c r="K13"/>
  <c r="K17"/>
  <c r="M27"/>
  <c r="K27"/>
  <c r="AK17"/>
  <c r="AK35"/>
  <c r="AK33"/>
  <c r="AK25"/>
  <c r="K33"/>
  <c r="K35"/>
  <c r="K37"/>
  <c r="AK13"/>
  <c r="M15"/>
  <c r="K15"/>
  <c r="M23"/>
  <c r="K23"/>
  <c r="M31"/>
  <c r="K31"/>
  <c r="S13"/>
  <c r="S17"/>
  <c r="S21"/>
  <c r="P33"/>
  <c r="P35"/>
  <c r="P37"/>
  <c r="AK29"/>
  <c r="AK19"/>
  <c r="AK27"/>
  <c r="AK15"/>
  <c r="AK23"/>
  <c r="AK31"/>
  <c r="AK11"/>
  <c r="M10" i="1"/>
  <c r="K10"/>
  <c r="M20"/>
  <c r="K20"/>
  <c r="M22"/>
  <c r="K22"/>
  <c r="M26"/>
  <c r="K26"/>
  <c r="M28"/>
  <c r="K28"/>
  <c r="M30"/>
  <c r="K30"/>
  <c r="M18"/>
  <c r="K18"/>
  <c r="M36"/>
  <c r="K36"/>
  <c r="M24"/>
  <c r="K24"/>
  <c r="M32"/>
  <c r="K32"/>
  <c r="M38"/>
  <c r="K38"/>
  <c r="M34"/>
  <c r="K34"/>
  <c r="AE14"/>
  <c r="AE26"/>
  <c r="AE38"/>
  <c r="AE16"/>
  <c r="AE34"/>
  <c r="M14"/>
  <c r="K14"/>
  <c r="M12"/>
  <c r="K12"/>
  <c r="AE10"/>
  <c r="AE28"/>
  <c r="AE30"/>
  <c r="AE32"/>
  <c r="K16"/>
  <c r="AE22"/>
  <c r="AE18"/>
  <c r="AE12"/>
  <c r="AE20"/>
  <c r="N12" l="1"/>
  <c r="S35" i="2"/>
  <c r="S33"/>
  <c r="V21"/>
  <c r="V13"/>
  <c r="P31"/>
  <c r="N31"/>
  <c r="P23"/>
  <c r="N23"/>
  <c r="P27"/>
  <c r="N27"/>
  <c r="P19"/>
  <c r="N19"/>
  <c r="N21"/>
  <c r="N17"/>
  <c r="N13"/>
  <c r="P11"/>
  <c r="N11"/>
  <c r="P29"/>
  <c r="N29"/>
  <c r="P25"/>
  <c r="Q33" s="1"/>
  <c r="N25"/>
  <c r="N37"/>
  <c r="N35"/>
  <c r="N33"/>
  <c r="S37"/>
  <c r="Q37"/>
  <c r="V17"/>
  <c r="P15"/>
  <c r="N15"/>
  <c r="N14" i="1"/>
  <c r="N16"/>
  <c r="N34"/>
  <c r="N38"/>
  <c r="N32"/>
  <c r="N24"/>
  <c r="N36"/>
  <c r="N18"/>
  <c r="N30"/>
  <c r="N28"/>
  <c r="N26"/>
  <c r="N22"/>
  <c r="N20"/>
  <c r="N10"/>
  <c r="S29" i="2" l="1"/>
  <c r="Q29"/>
  <c r="S11"/>
  <c r="Q11"/>
  <c r="S15"/>
  <c r="Q15"/>
  <c r="S19"/>
  <c r="Q19"/>
  <c r="Q13"/>
  <c r="Q17"/>
  <c r="Q21"/>
  <c r="S27"/>
  <c r="Q27"/>
  <c r="S23"/>
  <c r="Q23"/>
  <c r="S31"/>
  <c r="Q31"/>
  <c r="V33"/>
  <c r="V35"/>
  <c r="S25"/>
  <c r="Q25"/>
  <c r="Q35"/>
  <c r="V25" l="1"/>
  <c r="T25"/>
  <c r="V23"/>
  <c r="T23"/>
  <c r="V27"/>
  <c r="T27"/>
  <c r="V19"/>
  <c r="T19"/>
  <c r="T21"/>
  <c r="T13"/>
  <c r="T17"/>
  <c r="V15"/>
  <c r="T15"/>
  <c r="V11"/>
  <c r="W33" s="1"/>
  <c r="T11"/>
  <c r="V29"/>
  <c r="W29" s="1"/>
  <c r="T29"/>
  <c r="W35"/>
  <c r="T37"/>
  <c r="T35"/>
  <c r="T33"/>
  <c r="V31"/>
  <c r="W31" s="1"/>
  <c r="T31"/>
  <c r="W19" l="1"/>
  <c r="W27"/>
  <c r="W23"/>
  <c r="W25"/>
  <c r="W11"/>
  <c r="W17"/>
  <c r="W21"/>
  <c r="W13"/>
  <c r="W15"/>
</calcChain>
</file>

<file path=xl/sharedStrings.xml><?xml version="1.0" encoding="utf-8"?>
<sst xmlns="http://schemas.openxmlformats.org/spreadsheetml/2006/main" count="187" uniqueCount="87">
  <si>
    <t>ГРАН-ПРИ России 2012</t>
  </si>
  <si>
    <t>27 февраля</t>
  </si>
  <si>
    <t>по легкоатлетическим многоборьям в помещении</t>
  </si>
  <si>
    <t>г. Белгород</t>
  </si>
  <si>
    <t>60м с/б</t>
  </si>
  <si>
    <t>12.00</t>
  </si>
  <si>
    <t>финал гран-при "многоборье России"</t>
  </si>
  <si>
    <t>УСК С. Хоркиной</t>
  </si>
  <si>
    <t>Высота</t>
  </si>
  <si>
    <t>12.50</t>
  </si>
  <si>
    <t>РМ, РЕ, РР - 4991</t>
  </si>
  <si>
    <t>Ядро</t>
  </si>
  <si>
    <t>13.45</t>
  </si>
  <si>
    <t>РМ23, РЕ23 - 4948</t>
  </si>
  <si>
    <t>Длина</t>
  </si>
  <si>
    <t>16.30</t>
  </si>
  <si>
    <t>РР23 - 4855</t>
  </si>
  <si>
    <t>800м</t>
  </si>
  <si>
    <t>18.00</t>
  </si>
  <si>
    <t>ЖЕНЩИНЫ</t>
  </si>
  <si>
    <t>Фамилия Имя</t>
  </si>
  <si>
    <t>Д.р.</t>
  </si>
  <si>
    <t>Команда,
организация</t>
  </si>
  <si>
    <t>№№</t>
  </si>
  <si>
    <t>60м с/б
очки</t>
  </si>
  <si>
    <t>сумма</t>
  </si>
  <si>
    <t>место</t>
  </si>
  <si>
    <t>Высота
очки</t>
  </si>
  <si>
    <t>Ядро
очки</t>
  </si>
  <si>
    <t>Длина
очки</t>
  </si>
  <si>
    <t>800м
очки</t>
  </si>
  <si>
    <t>Сумма</t>
  </si>
  <si>
    <t>Разряд</t>
  </si>
  <si>
    <t>Очки</t>
  </si>
  <si>
    <t>Тренер</t>
  </si>
  <si>
    <t>Р-тат ЧР</t>
  </si>
  <si>
    <t>Р-тат</t>
  </si>
  <si>
    <t>Место</t>
  </si>
  <si>
    <t>Главный судья соревнований</t>
  </si>
  <si>
    <t>Лукьянов Н.Н.</t>
  </si>
  <si>
    <t>ВК</t>
  </si>
  <si>
    <t>Белгород</t>
  </si>
  <si>
    <t>Главный секретарь соревнований</t>
  </si>
  <si>
    <t>Ковалева Н.Д.</t>
  </si>
  <si>
    <t>РК</t>
  </si>
  <si>
    <t>Кубок России 2012</t>
  </si>
  <si>
    <t>РМ(РМ23) - 6499*</t>
  </si>
  <si>
    <t>28 февраля</t>
  </si>
  <si>
    <t>РЕ - 6438</t>
  </si>
  <si>
    <t>60м</t>
  </si>
  <si>
    <t>12.30</t>
  </si>
  <si>
    <t>10.40</t>
  </si>
  <si>
    <t>РР - 6412</t>
  </si>
  <si>
    <t>13.30</t>
  </si>
  <si>
    <t>Шест</t>
  </si>
  <si>
    <t>11.50</t>
  </si>
  <si>
    <t>РЕ23 - 6283</t>
  </si>
  <si>
    <t>15.15</t>
  </si>
  <si>
    <t>1000м</t>
  </si>
  <si>
    <t>14.20</t>
  </si>
  <si>
    <t>РР23 - 6133</t>
  </si>
  <si>
    <t>МУЖЧИНЫ</t>
  </si>
  <si>
    <t>60
очки</t>
  </si>
  <si>
    <t>Шест
очки</t>
  </si>
  <si>
    <t>1000м
очки</t>
  </si>
  <si>
    <t>мсмк</t>
  </si>
  <si>
    <t>мс</t>
  </si>
  <si>
    <t>кмс</t>
  </si>
  <si>
    <t>27-28 февраля 2012</t>
  </si>
  <si>
    <t>ИТОГ КОМАНДНОГО ЗАЧЕТА</t>
  </si>
  <si>
    <t>Команда</t>
  </si>
  <si>
    <t>Москва</t>
  </si>
  <si>
    <t>Кемеровская</t>
  </si>
  <si>
    <t>Волгоградская</t>
  </si>
  <si>
    <t>Иркутская</t>
  </si>
  <si>
    <t>Ростовская</t>
  </si>
  <si>
    <t>Брянская</t>
  </si>
  <si>
    <t>Санкт Петербург</t>
  </si>
  <si>
    <t>Челябинская</t>
  </si>
  <si>
    <t>Р. Адыгея</t>
  </si>
  <si>
    <t>Смоленская</t>
  </si>
  <si>
    <t>Тюменская</t>
  </si>
  <si>
    <t>Р. Мордовия</t>
  </si>
  <si>
    <t>Московская</t>
  </si>
  <si>
    <t>б/м</t>
  </si>
  <si>
    <t>КБР</t>
  </si>
  <si>
    <t>Нижегородская</t>
  </si>
</sst>
</file>

<file path=xl/styles.xml><?xml version="1.0" encoding="utf-8"?>
<styleSheet xmlns="http://schemas.openxmlformats.org/spreadsheetml/2006/main">
  <numFmts count="1">
    <numFmt numFmtId="164" formatCode="dd/mm/yy;@"/>
  </numFmts>
  <fonts count="13">
    <font>
      <sz val="11"/>
      <color theme="1"/>
      <name val="Calibri"/>
      <family val="2"/>
      <charset val="204"/>
      <scheme val="minor"/>
    </font>
    <font>
      <sz val="11"/>
      <name val="Times New Roman Cyr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Border="1"/>
    <xf numFmtId="0" fontId="2" fillId="0" borderId="0" xfId="2" applyFont="1" applyBorder="1" applyAlignment="1">
      <alignment horizontal="center"/>
    </xf>
    <xf numFmtId="0" fontId="4" fillId="0" borderId="0" xfId="1" applyFont="1" applyBorder="1"/>
    <xf numFmtId="0" fontId="5" fillId="0" borderId="0" xfId="0" applyFont="1" applyBorder="1"/>
    <xf numFmtId="0" fontId="5" fillId="0" borderId="0" xfId="1" applyFont="1" applyBorder="1"/>
    <xf numFmtId="0" fontId="6" fillId="0" borderId="0" xfId="1" applyFont="1" applyBorder="1"/>
    <xf numFmtId="0" fontId="4" fillId="0" borderId="0" xfId="2" applyFont="1" applyBorder="1"/>
    <xf numFmtId="49" fontId="7" fillId="0" borderId="0" xfId="1" applyNumberFormat="1" applyFont="1" applyBorder="1"/>
    <xf numFmtId="0" fontId="8" fillId="0" borderId="0" xfId="1" applyFont="1" applyBorder="1"/>
    <xf numFmtId="0" fontId="8" fillId="0" borderId="0" xfId="0" applyFont="1" applyBorder="1"/>
    <xf numFmtId="0" fontId="4" fillId="0" borderId="0" xfId="2" applyFont="1"/>
    <xf numFmtId="0" fontId="7" fillId="0" borderId="0" xfId="1" applyFont="1" applyBorder="1"/>
    <xf numFmtId="0" fontId="7" fillId="0" borderId="0" xfId="2" applyFont="1" applyBorder="1" applyAlignment="1">
      <alignment horizontal="center"/>
    </xf>
    <xf numFmtId="0" fontId="8" fillId="0" borderId="0" xfId="2" applyFont="1"/>
    <xf numFmtId="49" fontId="8" fillId="0" borderId="0" xfId="1" applyNumberFormat="1" applyFont="1" applyBorder="1"/>
    <xf numFmtId="0" fontId="9" fillId="0" borderId="0" xfId="1" applyFont="1" applyBorder="1"/>
    <xf numFmtId="164" fontId="8" fillId="0" borderId="0" xfId="1" applyNumberFormat="1" applyFont="1" applyBorder="1"/>
    <xf numFmtId="0" fontId="8" fillId="0" borderId="0" xfId="2" applyFont="1" applyBorder="1"/>
    <xf numFmtId="0" fontId="7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 textRotation="90"/>
    </xf>
    <xf numFmtId="0" fontId="7" fillId="0" borderId="2" xfId="1" applyFont="1" applyBorder="1" applyAlignment="1">
      <alignment horizontal="center" vertical="top"/>
    </xf>
    <xf numFmtId="164" fontId="8" fillId="0" borderId="2" xfId="2" applyNumberFormat="1" applyFont="1" applyBorder="1" applyAlignment="1">
      <alignment horizontal="left" vertical="top"/>
    </xf>
    <xf numFmtId="164" fontId="8" fillId="0" borderId="2" xfId="2" applyNumberFormat="1" applyFont="1" applyBorder="1" applyAlignment="1">
      <alignment horizontal="center" vertical="top"/>
    </xf>
    <xf numFmtId="164" fontId="8" fillId="0" borderId="2" xfId="2" applyNumberFormat="1" applyFont="1" applyBorder="1" applyAlignment="1">
      <alignment horizontal="center" vertical="top" shrinkToFit="1"/>
    </xf>
    <xf numFmtId="0" fontId="8" fillId="0" borderId="2" xfId="2" applyNumberFormat="1" applyFont="1" applyBorder="1" applyAlignment="1">
      <alignment horizontal="center" vertical="top"/>
    </xf>
    <xf numFmtId="2" fontId="8" fillId="0" borderId="2" xfId="2" applyNumberFormat="1" applyFont="1" applyBorder="1" applyAlignment="1">
      <alignment horizontal="center" vertical="top"/>
    </xf>
    <xf numFmtId="1" fontId="8" fillId="0" borderId="2" xfId="2" applyNumberFormat="1" applyFont="1" applyBorder="1" applyAlignment="1">
      <alignment horizontal="center" vertical="top"/>
    </xf>
    <xf numFmtId="1" fontId="8" fillId="0" borderId="0" xfId="2" applyNumberFormat="1" applyFont="1" applyBorder="1" applyAlignment="1">
      <alignment horizontal="center" vertical="top"/>
    </xf>
    <xf numFmtId="1" fontId="7" fillId="0" borderId="2" xfId="2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/>
    </xf>
    <xf numFmtId="164" fontId="8" fillId="0" borderId="2" xfId="2" applyNumberFormat="1" applyFont="1" applyBorder="1" applyAlignment="1">
      <alignment horizontal="left" vertical="top" wrapText="1"/>
    </xf>
    <xf numFmtId="0" fontId="8" fillId="0" borderId="2" xfId="2" applyNumberFormat="1" applyFont="1" applyBorder="1" applyAlignment="1">
      <alignment horizontal="center" vertical="top" shrinkToFit="1"/>
    </xf>
    <xf numFmtId="1" fontId="8" fillId="0" borderId="2" xfId="2" applyNumberFormat="1" applyFont="1" applyBorder="1" applyAlignment="1">
      <alignment horizontal="center" vertical="top" shrinkToFit="1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horizontal="center" vertical="top"/>
    </xf>
    <xf numFmtId="164" fontId="8" fillId="0" borderId="1" xfId="2" applyNumberFormat="1" applyFont="1" applyBorder="1" applyAlignment="1">
      <alignment horizontal="center" vertical="top" wrapText="1"/>
    </xf>
    <xf numFmtId="1" fontId="8" fillId="0" borderId="1" xfId="1" applyNumberFormat="1" applyFont="1" applyBorder="1" applyAlignment="1">
      <alignment horizontal="center" vertical="top"/>
    </xf>
    <xf numFmtId="1" fontId="7" fillId="0" borderId="1" xfId="1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4" fontId="8" fillId="0" borderId="1" xfId="2" applyNumberFormat="1" applyFont="1" applyBorder="1" applyAlignment="1">
      <alignment horizontal="left" vertical="top" wrapText="1"/>
    </xf>
    <xf numFmtId="0" fontId="8" fillId="0" borderId="1" xfId="2" applyFont="1" applyBorder="1"/>
    <xf numFmtId="0" fontId="8" fillId="0" borderId="2" xfId="2" applyFont="1" applyBorder="1" applyAlignment="1">
      <alignment horizontal="left" vertical="top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>
      <alignment vertical="top"/>
    </xf>
    <xf numFmtId="0" fontId="8" fillId="0" borderId="0" xfId="1" applyFont="1" applyBorder="1" applyAlignment="1">
      <alignment horizontal="center" vertical="top"/>
    </xf>
    <xf numFmtId="164" fontId="8" fillId="0" borderId="0" xfId="2" applyNumberFormat="1" applyFont="1" applyBorder="1" applyAlignment="1">
      <alignment horizontal="center" vertical="top" wrapText="1"/>
    </xf>
    <xf numFmtId="1" fontId="8" fillId="0" borderId="0" xfId="1" applyNumberFormat="1" applyFont="1" applyBorder="1" applyAlignment="1">
      <alignment horizontal="center" vertical="top"/>
    </xf>
    <xf numFmtId="1" fontId="7" fillId="0" borderId="0" xfId="1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164" fontId="8" fillId="0" borderId="0" xfId="2" applyNumberFormat="1" applyFont="1" applyBorder="1" applyAlignment="1">
      <alignment horizontal="left" vertical="top" wrapText="1"/>
    </xf>
    <xf numFmtId="0" fontId="10" fillId="0" borderId="0" xfId="2" applyFont="1"/>
    <xf numFmtId="0" fontId="10" fillId="0" borderId="0" xfId="2" applyFont="1" applyAlignment="1">
      <alignment horizontal="center"/>
    </xf>
    <xf numFmtId="0" fontId="8" fillId="0" borderId="0" xfId="0" applyFont="1"/>
    <xf numFmtId="164" fontId="7" fillId="0" borderId="0" xfId="1" applyNumberFormat="1" applyFont="1" applyBorder="1" applyAlignment="1"/>
    <xf numFmtId="164" fontId="8" fillId="0" borderId="0" xfId="1" applyNumberFormat="1" applyFont="1" applyBorder="1" applyAlignment="1"/>
    <xf numFmtId="49" fontId="8" fillId="0" borderId="0" xfId="2" applyNumberFormat="1" applyFont="1"/>
    <xf numFmtId="0" fontId="8" fillId="0" borderId="1" xfId="1" applyFont="1" applyBorder="1" applyAlignment="1">
      <alignment horizontal="center" vertical="center"/>
    </xf>
    <xf numFmtId="164" fontId="7" fillId="0" borderId="2" xfId="2" applyNumberFormat="1" applyFont="1" applyBorder="1" applyAlignment="1">
      <alignment horizontal="center" vertical="top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top"/>
    </xf>
    <xf numFmtId="0" fontId="7" fillId="0" borderId="2" xfId="2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center" vertical="top"/>
    </xf>
    <xf numFmtId="0" fontId="7" fillId="0" borderId="0" xfId="1" applyFont="1" applyBorder="1" applyAlignment="1">
      <alignment horizontal="center" vertical="center" textRotation="90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0" fillId="0" borderId="1" xfId="2" applyFont="1" applyBorder="1"/>
    <xf numFmtId="0" fontId="8" fillId="0" borderId="0" xfId="1" applyFont="1" applyBorder="1" applyAlignment="1">
      <alignment horizontal="center" vertical="center" textRotation="90" wrapText="1"/>
    </xf>
    <xf numFmtId="0" fontId="7" fillId="0" borderId="0" xfId="1" applyFont="1" applyBorder="1" applyAlignment="1">
      <alignment horizontal="center" vertical="top"/>
    </xf>
    <xf numFmtId="0" fontId="11" fillId="0" borderId="0" xfId="2" applyNumberFormat="1" applyFont="1" applyBorder="1" applyAlignment="1">
      <alignment horizontal="center" vertical="top"/>
    </xf>
    <xf numFmtId="0" fontId="11" fillId="0" borderId="2" xfId="1" applyFont="1" applyBorder="1" applyAlignment="1">
      <alignment horizontal="center" vertical="center" wrapText="1"/>
    </xf>
    <xf numFmtId="0" fontId="12" fillId="0" borderId="0" xfId="2" applyNumberFormat="1" applyFont="1" applyBorder="1" applyAlignment="1">
      <alignment horizontal="center" vertical="top"/>
    </xf>
    <xf numFmtId="0" fontId="12" fillId="0" borderId="0" xfId="2" applyFont="1"/>
    <xf numFmtId="1" fontId="11" fillId="0" borderId="0" xfId="2" applyNumberFormat="1" applyFont="1" applyBorder="1" applyAlignment="1">
      <alignment horizontal="center" vertical="top"/>
    </xf>
    <xf numFmtId="2" fontId="8" fillId="0" borderId="0" xfId="2" applyNumberFormat="1" applyFont="1" applyBorder="1" applyAlignment="1">
      <alignment horizontal="center" vertical="top"/>
    </xf>
    <xf numFmtId="0" fontId="11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top"/>
    </xf>
    <xf numFmtId="164" fontId="8" fillId="0" borderId="0" xfId="2" applyNumberFormat="1" applyFont="1" applyBorder="1" applyAlignment="1">
      <alignment horizontal="left" vertical="top"/>
    </xf>
    <xf numFmtId="0" fontId="8" fillId="0" borderId="0" xfId="2" applyNumberFormat="1" applyFont="1" applyBorder="1" applyAlignment="1">
      <alignment horizontal="center" vertical="top"/>
    </xf>
    <xf numFmtId="164" fontId="8" fillId="0" borderId="0" xfId="2" applyNumberFormat="1" applyFont="1" applyBorder="1" applyAlignment="1">
      <alignment horizontal="center" vertical="top" shrinkToFit="1"/>
    </xf>
    <xf numFmtId="2" fontId="8" fillId="0" borderId="0" xfId="2" applyNumberFormat="1" applyFont="1" applyBorder="1" applyAlignment="1">
      <alignment horizontal="left" vertical="top"/>
    </xf>
    <xf numFmtId="2" fontId="8" fillId="0" borderId="0" xfId="2" applyNumberFormat="1" applyFont="1" applyBorder="1" applyAlignment="1">
      <alignment horizontal="left" vertical="top"/>
    </xf>
    <xf numFmtId="1" fontId="7" fillId="0" borderId="0" xfId="2" applyNumberFormat="1" applyFont="1" applyBorder="1" applyAlignment="1">
      <alignment horizontal="center" vertical="top"/>
    </xf>
  </cellXfs>
  <cellStyles count="3">
    <cellStyle name="Обычный" xfId="0" builtinId="0"/>
    <cellStyle name="Обычный 10" xfId="2"/>
    <cellStyle name="Обычный_ВОСТРИКОВА 200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0;&#1091;&#1073;&#1086;&#1082;%20&#1052;&#1085;&#1086;&#1075;&#1086;&#1073;&#1086;&#1088;&#1100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-борье (Ж) (2)"/>
      <sheetName val="5-борье (Ж)"/>
      <sheetName val="База"/>
      <sheetName val="Семиборье (М) (2)"/>
      <sheetName val="Семиборье (М)"/>
      <sheetName val="60м"/>
      <sheetName val="60м сб"/>
      <sheetName val="1000м"/>
      <sheetName val="Длина"/>
      <sheetName val="Ядро"/>
      <sheetName val="Высота"/>
      <sheetName val="Шест"/>
      <sheetName val="Лист4"/>
      <sheetName val="Команды"/>
    </sheetNames>
    <sheetDataSet>
      <sheetData sheetId="0"/>
      <sheetData sheetId="1"/>
      <sheetData sheetId="2">
        <row r="1">
          <cell r="F1" t="str">
            <v>РОССИЯ</v>
          </cell>
        </row>
        <row r="2">
          <cell r="F2" t="str">
            <v>Митрошина Елена</v>
          </cell>
          <cell r="G2">
            <v>35287</v>
          </cell>
          <cell r="H2" t="str">
            <v>1р</v>
          </cell>
          <cell r="I2" t="str">
            <v>Белгородская</v>
          </cell>
          <cell r="J2" t="str">
            <v>СДЮСШОР №1</v>
          </cell>
          <cell r="K2" t="str">
            <v>Миляускас Р.Ю.,
Миляускене Н.Е.</v>
          </cell>
          <cell r="L2" t="str">
            <v>СТ</v>
          </cell>
        </row>
        <row r="3">
          <cell r="F3" t="str">
            <v>Алейникова Кристина</v>
          </cell>
          <cell r="G3">
            <v>35723</v>
          </cell>
          <cell r="H3" t="str">
            <v>1р</v>
          </cell>
          <cell r="I3" t="str">
            <v>Санкт-Петербург-2</v>
          </cell>
          <cell r="J3" t="str">
            <v>СДЮШОР</v>
          </cell>
          <cell r="K3" t="str">
            <v>Волковы А.В., Е.В.</v>
          </cell>
          <cell r="L3" t="str">
            <v>СТ</v>
          </cell>
        </row>
        <row r="4">
          <cell r="E4">
            <v>35</v>
          </cell>
          <cell r="F4" t="str">
            <v>Курбан Ольга</v>
          </cell>
          <cell r="G4">
            <v>32127</v>
          </cell>
          <cell r="H4" t="str">
            <v>мсмк</v>
          </cell>
          <cell r="I4" t="str">
            <v>Москва-
Иркутская</v>
          </cell>
          <cell r="J4" t="str">
            <v>ЦСП по л/а</v>
          </cell>
          <cell r="K4" t="str">
            <v>Лободин Л.А.,
Попов С.А.,
Белова И.Н.,
Ткаченко Г.Г.</v>
          </cell>
          <cell r="L4">
            <v>4792</v>
          </cell>
        </row>
        <row r="5">
          <cell r="F5" t="str">
            <v>Еганян Фёдор</v>
          </cell>
          <cell r="G5">
            <v>34719</v>
          </cell>
          <cell r="H5" t="str">
            <v>кмс</v>
          </cell>
          <cell r="I5" t="str">
            <v>Москва-2</v>
          </cell>
          <cell r="J5" t="str">
            <v>СДЮСШОР №44</v>
          </cell>
          <cell r="K5" t="str">
            <v>Крючкова Т.Г.,
Алексидзе А.С.</v>
          </cell>
          <cell r="L5" t="str">
            <v>СТ</v>
          </cell>
        </row>
        <row r="6">
          <cell r="F6" t="str">
            <v>Родионов Дмитрий</v>
          </cell>
          <cell r="G6">
            <v>34074</v>
          </cell>
          <cell r="H6">
            <v>1</v>
          </cell>
          <cell r="I6" t="str">
            <v>Москва</v>
          </cell>
          <cell r="J6" t="str">
            <v>СДЮСШОР №31</v>
          </cell>
          <cell r="K6" t="str">
            <v>Степаненко В.А.</v>
          </cell>
          <cell r="L6" t="str">
            <v>ЮН</v>
          </cell>
        </row>
        <row r="7">
          <cell r="E7">
            <v>15</v>
          </cell>
          <cell r="F7" t="str">
            <v>Лукьяненко Артём</v>
          </cell>
          <cell r="G7">
            <v>32903</v>
          </cell>
          <cell r="H7" t="str">
            <v>мс</v>
          </cell>
          <cell r="I7" t="str">
            <v>Ростовская</v>
          </cell>
          <cell r="J7" t="str">
            <v>ДЮСШ №1, УОР</v>
          </cell>
          <cell r="K7" t="str">
            <v>Сретенцевы В.В., О.И.,
Шульгин В.И.,
Желанов С.В.</v>
          </cell>
          <cell r="L7">
            <v>6071</v>
          </cell>
        </row>
        <row r="8">
          <cell r="F8" t="str">
            <v>Долгов Александр</v>
          </cell>
          <cell r="G8">
            <v>34012</v>
          </cell>
          <cell r="I8" t="str">
            <v>Москва</v>
          </cell>
          <cell r="J8" t="str">
            <v>СДЮСШОР №24</v>
          </cell>
          <cell r="K8" t="str">
            <v>Лагошин В.И.,
Карпенко Ю.Н.</v>
          </cell>
          <cell r="L8" t="str">
            <v>ЮН</v>
          </cell>
        </row>
        <row r="9">
          <cell r="F9" t="str">
            <v>Денисов Игорь</v>
          </cell>
          <cell r="G9">
            <v>34991</v>
          </cell>
          <cell r="H9" t="str">
            <v>1р</v>
          </cell>
          <cell r="I9" t="str">
            <v>Калужская</v>
          </cell>
          <cell r="J9" t="str">
            <v>СДЮШОР "Темп"</v>
          </cell>
          <cell r="K9" t="str">
            <v>Расторгуев Ю.Ю.,
Курзина Ю.</v>
          </cell>
          <cell r="L9" t="str">
            <v>СТ</v>
          </cell>
        </row>
        <row r="10">
          <cell r="F10" t="str">
            <v>Алещенкова Юлия</v>
          </cell>
          <cell r="G10">
            <v>34140</v>
          </cell>
          <cell r="H10" t="str">
            <v>кмс</v>
          </cell>
          <cell r="I10" t="str">
            <v>Смоленская</v>
          </cell>
          <cell r="J10" t="str">
            <v>СОШВСМ</v>
          </cell>
          <cell r="K10" t="str">
            <v>Малолетневы А.В., В.А.</v>
          </cell>
          <cell r="L10" t="str">
            <v>ЮН</v>
          </cell>
        </row>
        <row r="11">
          <cell r="F11" t="str">
            <v>Андреева Валерия</v>
          </cell>
          <cell r="G11">
            <v>34002</v>
          </cell>
          <cell r="H11" t="str">
            <v>кмс</v>
          </cell>
          <cell r="I11" t="str">
            <v>Московская-Самарская</v>
          </cell>
          <cell r="J11" t="str">
            <v>ГБУ МО "ЦЛА"</v>
          </cell>
          <cell r="K11" t="str">
            <v>Андреевы О.П., В.Н.,
Карамян А.Р.</v>
          </cell>
          <cell r="L11" t="str">
            <v>ЮН</v>
          </cell>
        </row>
        <row r="12">
          <cell r="F12" t="str">
            <v>Королёв Максим</v>
          </cell>
          <cell r="G12">
            <v>32148</v>
          </cell>
          <cell r="H12" t="str">
            <v>кмс</v>
          </cell>
          <cell r="I12" t="str">
            <v>Липецкая</v>
          </cell>
          <cell r="J12" t="str">
            <v>ОФЛА</v>
          </cell>
          <cell r="K12" t="str">
            <v>Стегачёв И.Н.</v>
          </cell>
          <cell r="L12" t="str">
            <v>ВЗР</v>
          </cell>
        </row>
        <row r="13">
          <cell r="E13">
            <v>1</v>
          </cell>
          <cell r="F13" t="str">
            <v>Шкуренев Илья</v>
          </cell>
          <cell r="G13">
            <v>33249</v>
          </cell>
          <cell r="H13" t="str">
            <v>мс</v>
          </cell>
          <cell r="I13" t="str">
            <v>Краснодарский-
Волгоградская</v>
          </cell>
          <cell r="J13" t="str">
            <v>ЦСП, ГОУ СДЮСШОР "Каустик", ПР-361</v>
          </cell>
          <cell r="K13" t="str">
            <v>Зацеляпин М.И.,
Каратаев Н.Д.,
Макланов С.В.</v>
          </cell>
          <cell r="L13">
            <v>5911</v>
          </cell>
        </row>
        <row r="14">
          <cell r="F14" t="str">
            <v>Гавриленко Максим</v>
          </cell>
          <cell r="G14">
            <v>34168</v>
          </cell>
          <cell r="H14" t="str">
            <v>кмс</v>
          </cell>
          <cell r="I14" t="str">
            <v>Кемеровская-2</v>
          </cell>
          <cell r="J14" t="str">
            <v>ОСДЮСШОР</v>
          </cell>
          <cell r="K14" t="str">
            <v>Шемякина Г.В.,
Муга О.Б.</v>
          </cell>
          <cell r="L14" t="str">
            <v>ЮН</v>
          </cell>
        </row>
        <row r="15">
          <cell r="F15" t="str">
            <v>Быков Иван</v>
          </cell>
          <cell r="G15">
            <v>33406</v>
          </cell>
          <cell r="H15" t="str">
            <v>мс</v>
          </cell>
          <cell r="I15" t="str">
            <v>Кемеровская-1</v>
          </cell>
          <cell r="J15" t="str">
            <v>ОСДЮСШОР</v>
          </cell>
          <cell r="K15" t="str">
            <v>Чернявский А.В.,
Свитин Л.И.</v>
          </cell>
          <cell r="L15" t="str">
            <v>ЮН23</v>
          </cell>
        </row>
        <row r="16">
          <cell r="F16" t="str">
            <v>Сивушов Артём</v>
          </cell>
          <cell r="G16">
            <v>33288</v>
          </cell>
          <cell r="H16" t="str">
            <v>кмс</v>
          </cell>
          <cell r="I16" t="str">
            <v>Кемеровская-2</v>
          </cell>
          <cell r="J16" t="str">
            <v>ОШВСМ-2, СибГИУ</v>
          </cell>
          <cell r="K16" t="str">
            <v>Полосухин К.А.,
Павловская Е.А.</v>
          </cell>
          <cell r="L16" t="str">
            <v>ЮН23</v>
          </cell>
        </row>
        <row r="17">
          <cell r="F17" t="str">
            <v>Черкасов Алексей</v>
          </cell>
          <cell r="G17">
            <v>34629</v>
          </cell>
          <cell r="H17" t="str">
            <v>кмс</v>
          </cell>
          <cell r="I17" t="str">
            <v>Кемеровская-1</v>
          </cell>
          <cell r="J17" t="str">
            <v>ОШВСМ-2, НУОР, ДЮСШ</v>
          </cell>
          <cell r="K17" t="str">
            <v>Залевская И.И.,
Полосухин К.А.,
Спицина И.В.</v>
          </cell>
          <cell r="L17" t="str">
            <v>ЮН</v>
          </cell>
        </row>
        <row r="18">
          <cell r="F18" t="str">
            <v>Воронин Дмитрий</v>
          </cell>
          <cell r="G18">
            <v>33912</v>
          </cell>
          <cell r="H18" t="str">
            <v>кмс</v>
          </cell>
          <cell r="I18" t="str">
            <v>Кемеровская-2</v>
          </cell>
          <cell r="J18" t="str">
            <v>ОСДЮСШОР</v>
          </cell>
          <cell r="K18" t="str">
            <v>Кислых М.В., А.Г.</v>
          </cell>
          <cell r="L18" t="str">
            <v>ЮН23</v>
          </cell>
        </row>
        <row r="19">
          <cell r="F19" t="str">
            <v>Антонова Мария</v>
          </cell>
          <cell r="G19">
            <v>34805</v>
          </cell>
          <cell r="H19" t="str">
            <v>1р</v>
          </cell>
          <cell r="I19" t="str">
            <v>Калужская</v>
          </cell>
          <cell r="J19" t="str">
            <v>СДЮШОР "Темп"</v>
          </cell>
          <cell r="K19" t="str">
            <v>Расторгуев Ю.Ю.,
Курзина Ю.</v>
          </cell>
          <cell r="L19" t="str">
            <v>СТ</v>
          </cell>
        </row>
        <row r="20">
          <cell r="F20" t="str">
            <v>Афонина Ирина</v>
          </cell>
          <cell r="G20">
            <v>32898</v>
          </cell>
          <cell r="H20" t="str">
            <v>мс</v>
          </cell>
          <cell r="I20" t="str">
            <v>Москва</v>
          </cell>
          <cell r="J20" t="str">
            <v>СДЮСШОР ЮМ</v>
          </cell>
          <cell r="K20" t="str">
            <v>Клюжев Б.А.,
Желанов С.В.</v>
          </cell>
          <cell r="L20" t="str">
            <v>ЮН23</v>
          </cell>
        </row>
        <row r="21">
          <cell r="F21" t="str">
            <v>Богданова Анна</v>
          </cell>
          <cell r="G21">
            <v>30976</v>
          </cell>
          <cell r="H21" t="str">
            <v>мсмк</v>
          </cell>
          <cell r="I21" t="str">
            <v>Санкт-Петербург-1</v>
          </cell>
          <cell r="J21" t="str">
            <v>шк. В.И. Алексеева,
ШВСМ, ТОР-1</v>
          </cell>
          <cell r="K21" t="str">
            <v>Радух А.О.,
Гребенщиков И.И.,
Качанов Е.П.</v>
          </cell>
          <cell r="L21" t="str">
            <v>ВЗР</v>
          </cell>
        </row>
        <row r="22">
          <cell r="F22" t="str">
            <v>Большова Екатерина</v>
          </cell>
          <cell r="G22">
            <v>32177</v>
          </cell>
          <cell r="H22" t="str">
            <v>мсмк</v>
          </cell>
          <cell r="I22" t="str">
            <v>Санкт-Петербург-1,
Ленинградская</v>
          </cell>
          <cell r="J22" t="str">
            <v>ШВСМ, ЦОП</v>
          </cell>
          <cell r="K22" t="str">
            <v>Овчинников Ю.В.,
Биткин А.А.,
Гребенщиков И.О.</v>
          </cell>
          <cell r="L22" t="str">
            <v>ВЗР</v>
          </cell>
        </row>
        <row r="23">
          <cell r="F23" t="str">
            <v>Бочковая Вероника</v>
          </cell>
          <cell r="G23">
            <v>34468</v>
          </cell>
          <cell r="H23" t="str">
            <v>кмс</v>
          </cell>
          <cell r="I23" t="str">
            <v>Волгоградская</v>
          </cell>
          <cell r="J23" t="str">
            <v>ГОУ СДЮСШО "Каустик", ПР-361</v>
          </cell>
          <cell r="K23" t="str">
            <v>Клочкова Е.Ю.,
Усков М.А.</v>
          </cell>
          <cell r="L23" t="str">
            <v>ЮН</v>
          </cell>
        </row>
        <row r="24">
          <cell r="E24">
            <v>38</v>
          </cell>
          <cell r="F24" t="str">
            <v>Гончарова Марина</v>
          </cell>
          <cell r="G24">
            <v>31528</v>
          </cell>
          <cell r="H24" t="str">
            <v>мсмк</v>
          </cell>
          <cell r="I24" t="str">
            <v>Кемеровская-Волгоградская</v>
          </cell>
          <cell r="J24" t="str">
            <v>ГОУ СДЮСШО "Каустик", ПР-361</v>
          </cell>
          <cell r="K24" t="str">
            <v>Зацеляпин М.И.,
Канашевич А.М.</v>
          </cell>
          <cell r="L24">
            <v>4488</v>
          </cell>
        </row>
        <row r="25">
          <cell r="F25" t="str">
            <v>Кондратьев Роман</v>
          </cell>
          <cell r="G25">
            <v>34834</v>
          </cell>
          <cell r="H25" t="str">
            <v>кмс</v>
          </cell>
          <cell r="I25" t="str">
            <v>Р. Удмуртия</v>
          </cell>
          <cell r="J25" t="str">
            <v>СДЮШОР №5</v>
          </cell>
          <cell r="K25" t="str">
            <v>Кондратьев В.Ю.</v>
          </cell>
          <cell r="L25" t="str">
            <v>СТ</v>
          </cell>
        </row>
        <row r="26">
          <cell r="F26" t="str">
            <v>Чунаев Сергей</v>
          </cell>
          <cell r="G26">
            <v>34729</v>
          </cell>
          <cell r="H26" t="str">
            <v>1р</v>
          </cell>
          <cell r="I26" t="str">
            <v>Р. Удмуртия</v>
          </cell>
          <cell r="J26" t="str">
            <v>МБОУ, ДЮСШ №8</v>
          </cell>
          <cell r="K26" t="str">
            <v>Воронов А.Ю.</v>
          </cell>
          <cell r="L26" t="str">
            <v>СТ</v>
          </cell>
        </row>
        <row r="27">
          <cell r="F27" t="str">
            <v>Николаенко Семён</v>
          </cell>
          <cell r="G27">
            <v>32841</v>
          </cell>
          <cell r="I27" t="str">
            <v>Кемеровская</v>
          </cell>
          <cell r="J27" t="str">
            <v>ОСДЮСШОР</v>
          </cell>
          <cell r="K27" t="str">
            <v>Решетникова Т.В.</v>
          </cell>
          <cell r="L27" t="str">
            <v>ВЗР</v>
          </cell>
        </row>
        <row r="28">
          <cell r="E28">
            <v>2</v>
          </cell>
          <cell r="F28" t="str">
            <v>Логвиненко Михаил</v>
          </cell>
          <cell r="G28">
            <v>30791</v>
          </cell>
          <cell r="H28" t="str">
            <v>мсмк</v>
          </cell>
          <cell r="I28" t="str">
            <v>Москва-
Иркутская</v>
          </cell>
          <cell r="J28" t="str">
            <v>ЦСП по л/а</v>
          </cell>
          <cell r="K28" t="str">
            <v>Лободин Л.А.,
Жилкин Г.М.,
Белова И.Н.,
Ананьев С.Ю.</v>
          </cell>
          <cell r="L28">
            <v>5781</v>
          </cell>
        </row>
        <row r="29">
          <cell r="F29" t="str">
            <v>Сысоев Алексей</v>
          </cell>
          <cell r="G29">
            <v>31114</v>
          </cell>
          <cell r="H29" t="str">
            <v>мсмк</v>
          </cell>
          <cell r="I29" t="str">
            <v>Волгоградская</v>
          </cell>
          <cell r="J29" t="str">
            <v>ГОУ СДЮСШО "Каустик", ПР-361</v>
          </cell>
          <cell r="K29" t="str">
            <v>Зацеляпин М.И.,
Каратаев Н.Д.</v>
          </cell>
          <cell r="L29" t="str">
            <v>ВЗР</v>
          </cell>
        </row>
        <row r="30">
          <cell r="E30">
            <v>14</v>
          </cell>
          <cell r="F30" t="str">
            <v>Руднев Павел</v>
          </cell>
          <cell r="G30">
            <v>33903</v>
          </cell>
          <cell r="H30" t="str">
            <v>кмс</v>
          </cell>
          <cell r="I30" t="str">
            <v>Ростовская</v>
          </cell>
          <cell r="J30" t="str">
            <v>ЦСП №1</v>
          </cell>
          <cell r="K30" t="str">
            <v>Пшеничников В.И.,
Фастова О.А.</v>
          </cell>
          <cell r="L30">
            <v>5712</v>
          </cell>
        </row>
        <row r="31">
          <cell r="F31" t="str">
            <v>Бутко Кристина</v>
          </cell>
          <cell r="G31">
            <v>33746</v>
          </cell>
          <cell r="H31" t="str">
            <v>1р</v>
          </cell>
          <cell r="I31" t="str">
            <v>Р. Адыгея</v>
          </cell>
          <cell r="J31" t="str">
            <v>ШВСМ</v>
          </cell>
          <cell r="K31" t="str">
            <v>Суханов С.М.,
Парфёнова С.О.</v>
          </cell>
          <cell r="L31" t="str">
            <v>ЮН23</v>
          </cell>
        </row>
        <row r="32">
          <cell r="F32" t="str">
            <v>Вакарина Анастасия</v>
          </cell>
          <cell r="G32">
            <v>35028</v>
          </cell>
          <cell r="H32" t="str">
            <v>1р</v>
          </cell>
          <cell r="I32" t="str">
            <v>Алтайский</v>
          </cell>
          <cell r="J32" t="str">
            <v>ДЮСШ</v>
          </cell>
          <cell r="K32" t="str">
            <v>Вакарина М.Т.</v>
          </cell>
          <cell r="L32" t="str">
            <v>СТ</v>
          </cell>
        </row>
        <row r="33">
          <cell r="F33" t="str">
            <v>Васильева Екатерина</v>
          </cell>
          <cell r="G33">
            <v>35098</v>
          </cell>
          <cell r="H33" t="str">
            <v>1р</v>
          </cell>
          <cell r="I33" t="str">
            <v>Смоленская</v>
          </cell>
          <cell r="J33" t="str">
            <v>СДЮШОР им Ф.Т. Михеенко</v>
          </cell>
          <cell r="K33" t="str">
            <v>Малолетневы А.В., В.А.</v>
          </cell>
          <cell r="L33" t="str">
            <v>СТ</v>
          </cell>
        </row>
        <row r="34">
          <cell r="F34" t="str">
            <v xml:space="preserve">Гаджиева Анастасия </v>
          </cell>
          <cell r="G34">
            <v>35226</v>
          </cell>
          <cell r="H34" t="str">
            <v>кмс</v>
          </cell>
          <cell r="I34" t="str">
            <v>Москва-2</v>
          </cell>
          <cell r="J34" t="str">
            <v>СДЮСШОР ЮМ-
им. бр. Знаменских, УОР №2</v>
          </cell>
          <cell r="K34" t="str">
            <v>Капелюшне С.Т.,
Васяткины В.П., А.В.</v>
          </cell>
          <cell r="L34" t="str">
            <v>СТ</v>
          </cell>
        </row>
        <row r="35">
          <cell r="F35" t="str">
            <v>Голованова Галина</v>
          </cell>
          <cell r="G35">
            <v>34849</v>
          </cell>
          <cell r="H35" t="str">
            <v>1р</v>
          </cell>
          <cell r="I35" t="str">
            <v>Псковская</v>
          </cell>
          <cell r="K35" t="str">
            <v>Лапченков В.И.,
Голованова Е.</v>
          </cell>
          <cell r="L35" t="str">
            <v>СТ</v>
          </cell>
        </row>
        <row r="36">
          <cell r="E36">
            <v>34</v>
          </cell>
          <cell r="F36" t="str">
            <v>Бутвина Александра</v>
          </cell>
          <cell r="G36">
            <v>31457</v>
          </cell>
          <cell r="H36" t="str">
            <v>мсмк</v>
          </cell>
          <cell r="I36" t="str">
            <v>Санкт-Петербург-Ростовская</v>
          </cell>
          <cell r="J36" t="str">
            <v>РОУОР</v>
          </cell>
          <cell r="K36" t="str">
            <v>Сретенцев В.В.,
Есина И.А.</v>
          </cell>
          <cell r="L36">
            <v>4476</v>
          </cell>
        </row>
        <row r="37">
          <cell r="F37" t="str">
            <v>Гришанова Анастасия</v>
          </cell>
          <cell r="G37">
            <v>34655</v>
          </cell>
          <cell r="H37" t="str">
            <v>1р</v>
          </cell>
          <cell r="I37" t="str">
            <v>Псковская</v>
          </cell>
          <cell r="J37" t="str">
            <v>ДЮСШ</v>
          </cell>
          <cell r="K37" t="str">
            <v>Лапченков В.И.</v>
          </cell>
          <cell r="L37" t="str">
            <v>ЮН</v>
          </cell>
        </row>
        <row r="38">
          <cell r="E38">
            <v>5</v>
          </cell>
          <cell r="F38" t="str">
            <v>Саранцев Евгений</v>
          </cell>
          <cell r="G38">
            <v>32178</v>
          </cell>
          <cell r="H38" t="str">
            <v>мс</v>
          </cell>
          <cell r="I38" t="str">
            <v>Краснодарский-
Волгоградская</v>
          </cell>
          <cell r="J38" t="str">
            <v>ЦСП, ГОУ СДЮСШО "Каустик", ПР-361</v>
          </cell>
          <cell r="K38" t="str">
            <v>Зацеляпин М.И.,
Каратаев Н.Д.</v>
          </cell>
          <cell r="L38">
            <v>5629</v>
          </cell>
        </row>
        <row r="39">
          <cell r="F39" t="str">
            <v>Гусельникова Юлия</v>
          </cell>
          <cell r="G39">
            <v>35016</v>
          </cell>
          <cell r="I39" t="str">
            <v>Москва</v>
          </cell>
          <cell r="J39" t="str">
            <v>СДЮСШОР МГФСО</v>
          </cell>
          <cell r="K39" t="str">
            <v>Яковлев Н.Ф.</v>
          </cell>
          <cell r="L39" t="str">
            <v>СТ</v>
          </cell>
        </row>
        <row r="40">
          <cell r="F40" t="str">
            <v>Давыдова Мария</v>
          </cell>
          <cell r="G40">
            <v>35622</v>
          </cell>
          <cell r="H40" t="str">
            <v>кмс</v>
          </cell>
          <cell r="I40" t="str">
            <v>Москва-2</v>
          </cell>
          <cell r="J40" t="str">
            <v>СДЮСШОР-31</v>
          </cell>
          <cell r="K40" t="str">
            <v>Лукьяненко В.Г.,
Минина Л.Т.,
Гертлейн А.И.</v>
          </cell>
          <cell r="L40" t="str">
            <v>СТ</v>
          </cell>
        </row>
        <row r="41">
          <cell r="F41" t="str">
            <v>Месяцев Владислав</v>
          </cell>
          <cell r="G41">
            <v>33612</v>
          </cell>
          <cell r="H41" t="str">
            <v>кмс</v>
          </cell>
          <cell r="I41" t="str">
            <v>Краснодарский-1</v>
          </cell>
          <cell r="J41" t="str">
            <v>СДЮСШОР</v>
          </cell>
          <cell r="K41" t="str">
            <v>Тищенко Н.А.,
Усовы Н.А., В.Г.</v>
          </cell>
          <cell r="L41" t="str">
            <v>ЮН23</v>
          </cell>
        </row>
        <row r="42">
          <cell r="F42" t="str">
            <v>Гринчук Владислав</v>
          </cell>
          <cell r="G42">
            <v>33997</v>
          </cell>
          <cell r="H42" t="str">
            <v>кмс</v>
          </cell>
          <cell r="I42" t="str">
            <v>Краснодарский-1</v>
          </cell>
          <cell r="J42" t="str">
            <v>СДЮСШОР</v>
          </cell>
          <cell r="K42" t="str">
            <v>Тищенко Н.А.,
Дьяков В.Ю.</v>
          </cell>
          <cell r="L42" t="str">
            <v>ЮН</v>
          </cell>
        </row>
        <row r="43">
          <cell r="F43" t="str">
            <v>Джиоева Мадина</v>
          </cell>
          <cell r="G43">
            <v>34150</v>
          </cell>
          <cell r="H43" t="str">
            <v>1р</v>
          </cell>
          <cell r="I43" t="str">
            <v>Волгоградская</v>
          </cell>
          <cell r="J43" t="str">
            <v>ГОУ СДЮСШО "Каустик", ПР-361</v>
          </cell>
          <cell r="K43" t="str">
            <v>Шкурлатовы В.Н., Г.А.</v>
          </cell>
          <cell r="L43" t="str">
            <v>ЮН</v>
          </cell>
        </row>
        <row r="44">
          <cell r="F44" t="str">
            <v>Чернов Евгений</v>
          </cell>
          <cell r="G44">
            <v>33551</v>
          </cell>
          <cell r="H44" t="str">
            <v>кмс</v>
          </cell>
          <cell r="I44" t="str">
            <v>Краснодарский-2-
Волгоградская</v>
          </cell>
          <cell r="J44" t="str">
            <v>СДЮСШОР, ГОУ СДЮСШО "Каустик", ПР-361</v>
          </cell>
          <cell r="K44" t="str">
            <v>Чернов С.А.,
Зацеляпин М.И.</v>
          </cell>
          <cell r="L44" t="str">
            <v>ЮН23</v>
          </cell>
        </row>
        <row r="45">
          <cell r="F45" t="str">
            <v>Ильичев Вадим</v>
          </cell>
          <cell r="G45">
            <v>34098</v>
          </cell>
          <cell r="H45" t="str">
            <v>кмс</v>
          </cell>
          <cell r="I45" t="str">
            <v>Краснодарский-2</v>
          </cell>
          <cell r="J45" t="str">
            <v>СДЮСШОР</v>
          </cell>
          <cell r="K45" t="str">
            <v>Тищенко Н.А.,
Харламов О.Н.</v>
          </cell>
          <cell r="L45" t="str">
            <v>ЮН</v>
          </cell>
        </row>
        <row r="46">
          <cell r="F46" t="str">
            <v>Рябчук Игорь</v>
          </cell>
          <cell r="G46">
            <v>34498</v>
          </cell>
          <cell r="H46" t="str">
            <v>кмс</v>
          </cell>
          <cell r="I46" t="str">
            <v>Краснодарский-2</v>
          </cell>
          <cell r="J46" t="str">
            <v>СДЮСШОР</v>
          </cell>
          <cell r="K46" t="str">
            <v>Усовы Н.А., В.Г.</v>
          </cell>
          <cell r="L46" t="str">
            <v>ЮН</v>
          </cell>
        </row>
        <row r="47">
          <cell r="F47" t="str">
            <v>Кучер Сергей</v>
          </cell>
          <cell r="G47">
            <v>34610</v>
          </cell>
          <cell r="H47" t="str">
            <v>кмс</v>
          </cell>
          <cell r="I47" t="str">
            <v>Краснодарский-2</v>
          </cell>
          <cell r="K47" t="str">
            <v>Усовы Н.А., В.Г.</v>
          </cell>
          <cell r="L47" t="str">
            <v>ЮН</v>
          </cell>
        </row>
        <row r="48">
          <cell r="F48" t="str">
            <v>Попов Никита</v>
          </cell>
          <cell r="G48">
            <v>34967</v>
          </cell>
          <cell r="H48" t="str">
            <v>кмс</v>
          </cell>
          <cell r="I48" t="str">
            <v>Краснодарский-2</v>
          </cell>
          <cell r="J48" t="str">
            <v>ДЮСШ</v>
          </cell>
          <cell r="K48" t="str">
            <v>Черный А.В.</v>
          </cell>
          <cell r="L48" t="str">
            <v>СТ</v>
          </cell>
        </row>
        <row r="49">
          <cell r="F49" t="str">
            <v>Чернышев Игорь</v>
          </cell>
          <cell r="G49">
            <v>34754</v>
          </cell>
          <cell r="H49" t="str">
            <v>1р</v>
          </cell>
          <cell r="I49" t="str">
            <v>Краснодарский-2</v>
          </cell>
          <cell r="J49" t="str">
            <v>ДЮСШ</v>
          </cell>
          <cell r="K49" t="str">
            <v>Заволока В.Г.</v>
          </cell>
          <cell r="L49" t="str">
            <v>СТ</v>
          </cell>
        </row>
        <row r="50">
          <cell r="F50" t="str">
            <v>Кузьменко Максим</v>
          </cell>
          <cell r="G50">
            <v>35136</v>
          </cell>
          <cell r="H50" t="str">
            <v>1р</v>
          </cell>
          <cell r="I50" t="str">
            <v>Краснодарский-2</v>
          </cell>
          <cell r="J50" t="str">
            <v>ДЮСШ</v>
          </cell>
          <cell r="K50" t="str">
            <v>Заволока В.Г.</v>
          </cell>
          <cell r="L50" t="str">
            <v>СТ</v>
          </cell>
        </row>
        <row r="51">
          <cell r="E51">
            <v>45</v>
          </cell>
          <cell r="F51" t="str">
            <v>Александрова Ульяна</v>
          </cell>
          <cell r="G51">
            <v>33239</v>
          </cell>
          <cell r="H51" t="str">
            <v>мс</v>
          </cell>
          <cell r="I51" t="str">
            <v>Кемеровская</v>
          </cell>
          <cell r="J51" t="str">
            <v>ОСДЮСШОР, УОР</v>
          </cell>
          <cell r="K51" t="str">
            <v>Канашевич А.М.,
Бугаенко А.В.,
Геворкян Р.О.</v>
          </cell>
          <cell r="L51">
            <v>4367</v>
          </cell>
        </row>
        <row r="52">
          <cell r="F52" t="str">
            <v>Шестопалов Феликс</v>
          </cell>
          <cell r="G52">
            <v>35135</v>
          </cell>
          <cell r="H52" t="str">
            <v>кмс</v>
          </cell>
          <cell r="I52" t="str">
            <v>Ставропольский</v>
          </cell>
          <cell r="K52" t="str">
            <v>Мирошниченко В.И.,
Щетинская Н.Н.</v>
          </cell>
          <cell r="L52" t="str">
            <v>СТ</v>
          </cell>
        </row>
        <row r="53">
          <cell r="F53" t="str">
            <v>Ершова Анна</v>
          </cell>
          <cell r="G53">
            <v>34598</v>
          </cell>
          <cell r="H53" t="str">
            <v>кмс</v>
          </cell>
          <cell r="I53" t="str">
            <v>Кемеровская-1</v>
          </cell>
          <cell r="J53" t="str">
            <v>ДЮСШ №7</v>
          </cell>
          <cell r="K53" t="str">
            <v>Спицина И.В.,
Осипова Н.А.</v>
          </cell>
          <cell r="L53" t="str">
            <v>ЮН</v>
          </cell>
        </row>
        <row r="54">
          <cell r="E54">
            <v>33</v>
          </cell>
          <cell r="F54" t="str">
            <v>Пантелеева Яна</v>
          </cell>
          <cell r="G54">
            <v>32310</v>
          </cell>
          <cell r="H54" t="str">
            <v>мсмк</v>
          </cell>
          <cell r="I54" t="str">
            <v>Москва-
Смоленская</v>
          </cell>
          <cell r="J54" t="str">
            <v>СОШВСМ</v>
          </cell>
          <cell r="K54" t="str">
            <v>Желанов С.В.,
Малолетневы В.А., А.В.,
Петрова Е.Э.</v>
          </cell>
          <cell r="L54">
            <v>4294</v>
          </cell>
        </row>
        <row r="55">
          <cell r="F55" t="str">
            <v>Железнова Елена</v>
          </cell>
          <cell r="G55">
            <v>34730</v>
          </cell>
          <cell r="H55" t="str">
            <v>1р</v>
          </cell>
          <cell r="I55" t="str">
            <v>Нижегородская</v>
          </cell>
          <cell r="J55" t="str">
            <v>ДЮЦ "Спартак"</v>
          </cell>
          <cell r="K55" t="str">
            <v>Горошанский Г.В.</v>
          </cell>
          <cell r="L55" t="str">
            <v>СТ</v>
          </cell>
        </row>
        <row r="56">
          <cell r="F56" t="str">
            <v>Зайнутдинова Ольга</v>
          </cell>
          <cell r="G56">
            <v>31714</v>
          </cell>
          <cell r="H56" t="str">
            <v>мсмк</v>
          </cell>
          <cell r="I56" t="str">
            <v>Москва-Р. Татарстан</v>
          </cell>
          <cell r="J56" t="str">
            <v>СДЮСШОР ЮМ-
им. бр. Знаменских</v>
          </cell>
          <cell r="K56" t="str">
            <v>Желанов С.В.,
Яшины А.Н., Ж.Л.,
Вострикова И.А.</v>
          </cell>
          <cell r="L56" t="str">
            <v>ВЗР</v>
          </cell>
        </row>
        <row r="57">
          <cell r="E57">
            <v>42</v>
          </cell>
          <cell r="F57" t="str">
            <v>Ефремова Мария</v>
          </cell>
          <cell r="G57">
            <v>32054</v>
          </cell>
          <cell r="H57" t="str">
            <v>мс</v>
          </cell>
          <cell r="I57" t="str">
            <v>Московская</v>
          </cell>
          <cell r="J57" t="str">
            <v>ГБУ МО "ЦЛА"</v>
          </cell>
          <cell r="K57" t="str">
            <v>Миленин В.А.</v>
          </cell>
          <cell r="L57">
            <v>4143</v>
          </cell>
        </row>
        <row r="58">
          <cell r="F58" t="str">
            <v>Ивенская Оксана</v>
          </cell>
          <cell r="G58">
            <v>34117</v>
          </cell>
          <cell r="H58" t="str">
            <v>кмс</v>
          </cell>
          <cell r="I58" t="str">
            <v>Ставропольский</v>
          </cell>
          <cell r="K58" t="str">
            <v>Мирошниченко В.И.,
Журавлёва Г.В.</v>
          </cell>
          <cell r="L58" t="str">
            <v>ЮН</v>
          </cell>
        </row>
        <row r="59">
          <cell r="F59" t="str">
            <v>Самадов Никита</v>
          </cell>
          <cell r="G59">
            <v>34735</v>
          </cell>
          <cell r="H59" t="str">
            <v>1р</v>
          </cell>
          <cell r="I59" t="str">
            <v>Московская</v>
          </cell>
          <cell r="J59" t="str">
            <v>ДЮСШ</v>
          </cell>
          <cell r="K59" t="str">
            <v>Толстых В.А.</v>
          </cell>
          <cell r="L59" t="str">
            <v>СТ</v>
          </cell>
        </row>
        <row r="60">
          <cell r="F60" t="str">
            <v>Шелехов Олег</v>
          </cell>
          <cell r="G60">
            <v>34520</v>
          </cell>
          <cell r="H60" t="str">
            <v>1р</v>
          </cell>
          <cell r="I60" t="str">
            <v>Ленинградская</v>
          </cell>
          <cell r="J60" t="str">
            <v>ДЮСШ "Фаворит"</v>
          </cell>
          <cell r="K60" t="str">
            <v>Волковы А.В., Е.В.</v>
          </cell>
          <cell r="L60" t="str">
            <v>ЮН</v>
          </cell>
        </row>
        <row r="61">
          <cell r="F61" t="str">
            <v>Харламов Василий</v>
          </cell>
          <cell r="G61">
            <v>32734</v>
          </cell>
          <cell r="H61" t="str">
            <v>мс</v>
          </cell>
          <cell r="I61" t="str">
            <v>Москва-1-
Брянская</v>
          </cell>
          <cell r="J61" t="str">
            <v>УОР СДЮШОР</v>
          </cell>
          <cell r="K61" t="str">
            <v>Лободин Л.А.,
Харламов О.Н.</v>
          </cell>
          <cell r="L61" t="str">
            <v>ВЗР</v>
          </cell>
        </row>
        <row r="62">
          <cell r="F62" t="str">
            <v>Кирьянова Марина</v>
          </cell>
          <cell r="G62">
            <v>34922</v>
          </cell>
          <cell r="H62" t="str">
            <v>1р</v>
          </cell>
          <cell r="I62" t="str">
            <v>Москва</v>
          </cell>
          <cell r="J62" t="str">
            <v>СДЮСШОР ЮМ-
им. бр. Знаменских, ДЮСШ №95</v>
          </cell>
          <cell r="K62" t="str">
            <v>Стреляев В.В.,
Палеха С.Н.,
Ульянов Д.И.</v>
          </cell>
          <cell r="L62" t="str">
            <v>СТ</v>
          </cell>
        </row>
        <row r="63">
          <cell r="F63" t="str">
            <v>Гузиков Иван</v>
          </cell>
          <cell r="G63">
            <v>35138</v>
          </cell>
          <cell r="H63" t="str">
            <v>кмс</v>
          </cell>
          <cell r="I63" t="str">
            <v>Брянская</v>
          </cell>
          <cell r="J63" t="str">
            <v>УОР СДЮШОР</v>
          </cell>
          <cell r="K63" t="str">
            <v>Шкуричева Н.В.</v>
          </cell>
          <cell r="L63" t="str">
            <v>СТ</v>
          </cell>
        </row>
        <row r="64">
          <cell r="F64" t="str">
            <v>Пауков Михаил</v>
          </cell>
          <cell r="G64">
            <v>32561</v>
          </cell>
          <cell r="H64" t="str">
            <v>мс</v>
          </cell>
          <cell r="I64" t="str">
            <v>Брянская</v>
          </cell>
          <cell r="J64" t="str">
            <v>УОР СДЮШОР</v>
          </cell>
          <cell r="K64" t="str">
            <v>Морозов Г.Г.,
Серёгина В.В.,
Геращенко Г.А.,
Мельников В.Г.</v>
          </cell>
          <cell r="L64" t="str">
            <v>ВЗР</v>
          </cell>
        </row>
        <row r="65">
          <cell r="F65" t="str">
            <v>Тищенко Денис</v>
          </cell>
          <cell r="G65">
            <v>32734</v>
          </cell>
          <cell r="H65" t="str">
            <v>мс</v>
          </cell>
          <cell r="I65" t="str">
            <v>Москва-Брянская</v>
          </cell>
          <cell r="J65" t="str">
            <v>УОР СДЮШОР</v>
          </cell>
          <cell r="K65" t="str">
            <v>Морозов Г.Г.,
Серёгина В.В.,
Чернобай А.А.,
Коверзнев М.В.</v>
          </cell>
          <cell r="L65" t="str">
            <v>ВЗР</v>
          </cell>
        </row>
        <row r="66">
          <cell r="E66">
            <v>6</v>
          </cell>
          <cell r="F66" t="str">
            <v>Свиридов Сергей</v>
          </cell>
          <cell r="G66">
            <v>33136</v>
          </cell>
          <cell r="H66" t="str">
            <v>мс</v>
          </cell>
          <cell r="I66" t="str">
            <v>Москва-
Кемеровская</v>
          </cell>
          <cell r="J66" t="str">
            <v>СДЮСШОР ЮМ-
им. бр. Знаменских</v>
          </cell>
          <cell r="K66" t="str">
            <v>Новиков В.Н.,
Желанов С.В.,
Свиридов П.В.</v>
          </cell>
          <cell r="L66">
            <v>5594</v>
          </cell>
        </row>
        <row r="67">
          <cell r="F67" t="str">
            <v>Клечкина Анастасия</v>
          </cell>
          <cell r="G67">
            <v>34550</v>
          </cell>
          <cell r="H67" t="str">
            <v>кмс</v>
          </cell>
          <cell r="I67" t="str">
            <v>Санкт-Петербург-1</v>
          </cell>
          <cell r="J67" t="str">
            <v>шк. В.И. Алексеева,
ТОР-1</v>
          </cell>
          <cell r="K67" t="str">
            <v>Гребенщиков И.И.,
Радух А.О.,
Алексеева С.А.</v>
          </cell>
          <cell r="L67" t="str">
            <v>ЮН</v>
          </cell>
        </row>
        <row r="68">
          <cell r="F68" t="str">
            <v>Кузнецов Андрей</v>
          </cell>
          <cell r="G68">
            <v>34337</v>
          </cell>
          <cell r="H68" t="str">
            <v>кмс</v>
          </cell>
          <cell r="I68" t="str">
            <v>Брянская</v>
          </cell>
          <cell r="J68" t="str">
            <v>УОР СДЮШОР</v>
          </cell>
          <cell r="K68" t="str">
            <v>Морозов Г.Г.,
Серёгина В.В.,
Шкуричева Н.В.</v>
          </cell>
          <cell r="L68" t="str">
            <v>ЮН</v>
          </cell>
        </row>
        <row r="69">
          <cell r="F69" t="str">
            <v>Хомич Леонид</v>
          </cell>
          <cell r="G69">
            <v>34553</v>
          </cell>
          <cell r="H69" t="str">
            <v>кмс</v>
          </cell>
          <cell r="I69" t="str">
            <v>Приморский</v>
          </cell>
          <cell r="J69" t="str">
            <v>УОР СДЮШОР,
ШВСМ, ЦСП</v>
          </cell>
          <cell r="K69" t="str">
            <v>Загинай Ю.А.,
Кузина Т.Н.,
Морозов Г.Г.,
Черненкова Т.М.</v>
          </cell>
          <cell r="L69" t="str">
            <v>ЮН</v>
          </cell>
        </row>
        <row r="70">
          <cell r="F70" t="str">
            <v>Рыморев Николай</v>
          </cell>
          <cell r="G70">
            <v>35062</v>
          </cell>
          <cell r="H70" t="str">
            <v>кмс</v>
          </cell>
          <cell r="I70" t="str">
            <v>Приморский</v>
          </cell>
          <cell r="J70" t="str">
            <v>УОР СДЮШОР,
ШВСМ, ЦСП</v>
          </cell>
          <cell r="K70" t="str">
            <v>Загинай Ю.А.,
Кузина Т.Н.,
Морозов Г.Г.,
Черненкова Т.М.</v>
          </cell>
          <cell r="L70" t="str">
            <v>СТ</v>
          </cell>
        </row>
        <row r="71">
          <cell r="E71">
            <v>30</v>
          </cell>
          <cell r="F71" t="str">
            <v>Ермолина Елена</v>
          </cell>
          <cell r="G71">
            <v>32542</v>
          </cell>
          <cell r="H71" t="str">
            <v>мс</v>
          </cell>
          <cell r="I71" t="str">
            <v>Р. Адыгея</v>
          </cell>
          <cell r="J71" t="str">
            <v>ШВСМ</v>
          </cell>
          <cell r="K71" t="str">
            <v>Суханов С.М.,
Парфёнова С.О.</v>
          </cell>
          <cell r="L71">
            <v>3900</v>
          </cell>
        </row>
        <row r="72">
          <cell r="F72" t="str">
            <v>Ковтун Карина</v>
          </cell>
          <cell r="G72">
            <v>33160</v>
          </cell>
          <cell r="H72" t="str">
            <v>кмс</v>
          </cell>
          <cell r="I72" t="str">
            <v>Р. Адыгея</v>
          </cell>
          <cell r="J72" t="str">
            <v>ШВСМ</v>
          </cell>
          <cell r="K72" t="str">
            <v>Суханов С.М.,
Парфёнова С.О.</v>
          </cell>
          <cell r="L72" t="str">
            <v>ЮН23</v>
          </cell>
        </row>
        <row r="73">
          <cell r="F73" t="str">
            <v>Колокольчикова Елизавета</v>
          </cell>
          <cell r="G73">
            <v>35256</v>
          </cell>
          <cell r="H73" t="str">
            <v>кмс</v>
          </cell>
          <cell r="I73" t="str">
            <v>Санкт-Петербург-1,
Ленинградская</v>
          </cell>
          <cell r="J73" t="str">
            <v>СДЮШОР, ТОР-1</v>
          </cell>
          <cell r="K73" t="str">
            <v>Гребенщиков И.И.,
Радух А.О.,
Гаврилина И.А,
Кузнецов В.В., Еличев С.В.</v>
          </cell>
          <cell r="L73" t="str">
            <v>ст</v>
          </cell>
        </row>
        <row r="74">
          <cell r="F74" t="str">
            <v>Верёвкин Иван</v>
          </cell>
          <cell r="G74">
            <v>35183</v>
          </cell>
          <cell r="H74" t="str">
            <v>1р</v>
          </cell>
          <cell r="I74" t="str">
            <v>Смоленская</v>
          </cell>
          <cell r="J74" t="str">
            <v>СДЮШОР им Ф.Т. Михеенко</v>
          </cell>
          <cell r="K74" t="str">
            <v>Малолетневы А.В., В.А.</v>
          </cell>
          <cell r="L74" t="str">
            <v>СТ</v>
          </cell>
        </row>
        <row r="75">
          <cell r="F75" t="str">
            <v>Анощенков Сергей</v>
          </cell>
          <cell r="G75">
            <v>35178</v>
          </cell>
          <cell r="H75" t="str">
            <v>1р</v>
          </cell>
          <cell r="I75" t="str">
            <v>Смоленская</v>
          </cell>
          <cell r="J75" t="str">
            <v>ДСШ №2</v>
          </cell>
          <cell r="K75" t="str">
            <v>Дык Л.А.</v>
          </cell>
          <cell r="L75" t="str">
            <v>СТ</v>
          </cell>
        </row>
        <row r="76">
          <cell r="F76" t="str">
            <v>Бобров Алексей</v>
          </cell>
          <cell r="G76">
            <v>35094</v>
          </cell>
          <cell r="H76" t="str">
            <v>1р</v>
          </cell>
          <cell r="I76" t="str">
            <v>Смоленская</v>
          </cell>
          <cell r="J76" t="str">
            <v>ДСШ №2</v>
          </cell>
          <cell r="K76" t="str">
            <v>Дык Л.А.</v>
          </cell>
          <cell r="L76" t="str">
            <v>СТ</v>
          </cell>
        </row>
        <row r="77">
          <cell r="F77" t="str">
            <v>Кондратьева Юлия</v>
          </cell>
          <cell r="G77">
            <v>35761</v>
          </cell>
          <cell r="H77" t="str">
            <v>2р</v>
          </cell>
          <cell r="I77" t="str">
            <v>Белгородская</v>
          </cell>
          <cell r="J77" t="str">
            <v>СДЮСШОР №1</v>
          </cell>
          <cell r="K77" t="str">
            <v>Власов Н.В.</v>
          </cell>
          <cell r="L77" t="str">
            <v>СТ</v>
          </cell>
        </row>
        <row r="78">
          <cell r="F78" t="str">
            <v>Коневцева Анастасия</v>
          </cell>
          <cell r="G78">
            <v>35073</v>
          </cell>
          <cell r="I78" t="str">
            <v>Челябинская</v>
          </cell>
          <cell r="J78" t="str">
            <v>ДЮСШ №3,
ЧСОУ СК М-М</v>
          </cell>
          <cell r="K78" t="str">
            <v>Парамонова И.П.</v>
          </cell>
          <cell r="L78" t="str">
            <v>СТ</v>
          </cell>
        </row>
        <row r="79">
          <cell r="F79" t="str">
            <v>Конова Анастасия</v>
          </cell>
          <cell r="G79">
            <v>33281</v>
          </cell>
          <cell r="H79" t="str">
            <v>кмс</v>
          </cell>
          <cell r="I79" t="str">
            <v>Р. Мордовия</v>
          </cell>
          <cell r="J79" t="str">
            <v>ШВСМ</v>
          </cell>
          <cell r="K79" t="str">
            <v>Разов В.Н.</v>
          </cell>
          <cell r="L79" t="str">
            <v>ЮН23</v>
          </cell>
        </row>
        <row r="80">
          <cell r="F80" t="str">
            <v>Корнейчук Маргарита</v>
          </cell>
          <cell r="G80">
            <v>34751</v>
          </cell>
          <cell r="H80" t="str">
            <v>кмс</v>
          </cell>
          <cell r="I80" t="str">
            <v>Краснодарский-1</v>
          </cell>
          <cell r="J80" t="str">
            <v>ДЮСШ</v>
          </cell>
          <cell r="K80" t="str">
            <v>Тищенко Е.Н.</v>
          </cell>
          <cell r="L80" t="str">
            <v>СТ</v>
          </cell>
        </row>
        <row r="81">
          <cell r="F81" t="str">
            <v>Коронцевич Дарья</v>
          </cell>
          <cell r="G81">
            <v>34716</v>
          </cell>
          <cell r="H81" t="str">
            <v>кмс</v>
          </cell>
          <cell r="I81" t="str">
            <v>Р. Мордовия</v>
          </cell>
          <cell r="J81" t="str">
            <v>шк. Болотникова</v>
          </cell>
          <cell r="K81" t="str">
            <v>Трескин Ю.М.,
Обрывалин А.А.</v>
          </cell>
          <cell r="L81" t="str">
            <v>СТ</v>
          </cell>
        </row>
        <row r="82">
          <cell r="F82" t="str">
            <v>Краева Дарья</v>
          </cell>
          <cell r="G82">
            <v>34787</v>
          </cell>
          <cell r="H82" t="str">
            <v>кмс</v>
          </cell>
          <cell r="I82" t="str">
            <v>Нижегородская</v>
          </cell>
          <cell r="J82" t="str">
            <v>ФОК "Чёрная горка"</v>
          </cell>
          <cell r="K82" t="str">
            <v>Салажонков С.Н.</v>
          </cell>
          <cell r="L82" t="str">
            <v>СТ</v>
          </cell>
        </row>
        <row r="83">
          <cell r="F83" t="str">
            <v>Копейкин Александр</v>
          </cell>
          <cell r="G83">
            <v>33607</v>
          </cell>
          <cell r="H83" t="str">
            <v>кмс</v>
          </cell>
          <cell r="I83" t="str">
            <v>Москва-2-
Нижегородская</v>
          </cell>
          <cell r="J83" t="str">
            <v>СДЮСШОР ЮМ-
им. бр. Знаменских</v>
          </cell>
          <cell r="K83" t="str">
            <v>Желанов С.В.,
Горшанский Г.В.</v>
          </cell>
          <cell r="L83" t="str">
            <v>ЮН23</v>
          </cell>
        </row>
        <row r="84">
          <cell r="E84">
            <v>44</v>
          </cell>
          <cell r="F84" t="str">
            <v>Ковалева Евгения</v>
          </cell>
          <cell r="G84">
            <v>33107</v>
          </cell>
          <cell r="H84" t="str">
            <v>мс</v>
          </cell>
          <cell r="I84" t="str">
            <v>Москва</v>
          </cell>
          <cell r="J84" t="str">
            <v>СДЮСШОР МГФСО</v>
          </cell>
          <cell r="K84" t="str">
            <v>Голубенко Ю.И.</v>
          </cell>
          <cell r="L84">
            <v>3825</v>
          </cell>
        </row>
        <row r="85">
          <cell r="E85">
            <v>7</v>
          </cell>
          <cell r="F85" t="str">
            <v>Москвитин Пётр</v>
          </cell>
          <cell r="G85">
            <v>33544</v>
          </cell>
          <cell r="H85" t="str">
            <v>мс</v>
          </cell>
          <cell r="I85" t="str">
            <v>Кемеровская</v>
          </cell>
          <cell r="J85" t="str">
            <v>ОСДЮСШОР</v>
          </cell>
          <cell r="K85" t="str">
            <v>Новиков В.Н.</v>
          </cell>
          <cell r="L85">
            <v>5493</v>
          </cell>
        </row>
        <row r="86">
          <cell r="F86" t="str">
            <v>Башкатов Иван</v>
          </cell>
          <cell r="G86">
            <v>33630</v>
          </cell>
          <cell r="H86" t="str">
            <v>кмс</v>
          </cell>
          <cell r="I86" t="str">
            <v>Ростовская</v>
          </cell>
          <cell r="J86" t="str">
            <v>ЦСП №1</v>
          </cell>
          <cell r="K86" t="str">
            <v>Пшеничников В.И.,
Фастова О.А.</v>
          </cell>
          <cell r="L86" t="str">
            <v>ЮН23</v>
          </cell>
        </row>
        <row r="87">
          <cell r="F87" t="str">
            <v>Линникова Дарья</v>
          </cell>
          <cell r="G87">
            <v>34765</v>
          </cell>
          <cell r="H87" t="str">
            <v>1р</v>
          </cell>
          <cell r="I87" t="str">
            <v>ХМАО-ЮГРА</v>
          </cell>
          <cell r="K87" t="str">
            <v>Догадины О.С., В.А.</v>
          </cell>
          <cell r="L87" t="str">
            <v>СТ</v>
          </cell>
        </row>
        <row r="88">
          <cell r="F88" t="str">
            <v>Долгих Роман</v>
          </cell>
          <cell r="G88">
            <v>34418</v>
          </cell>
          <cell r="H88" t="str">
            <v>кмс</v>
          </cell>
          <cell r="I88" t="str">
            <v>Ростовская</v>
          </cell>
          <cell r="J88" t="str">
            <v>РОУОР</v>
          </cell>
          <cell r="K88" t="str">
            <v>Сретенцев В.В.,
Дюбин А.В.</v>
          </cell>
          <cell r="L88" t="str">
            <v>ЮН</v>
          </cell>
        </row>
        <row r="89">
          <cell r="E89">
            <v>27</v>
          </cell>
          <cell r="F89" t="str">
            <v>Тептин Евгений</v>
          </cell>
          <cell r="G89">
            <v>32948</v>
          </cell>
          <cell r="I89" t="str">
            <v>Челябинская</v>
          </cell>
          <cell r="K89" t="str">
            <v>Ермолаев С.В.,
Гангало Н.Н.</v>
          </cell>
          <cell r="L89">
            <v>5455</v>
          </cell>
        </row>
        <row r="90">
          <cell r="F90" t="str">
            <v>Стрельченко Марк</v>
          </cell>
          <cell r="G90">
            <v>34806</v>
          </cell>
          <cell r="H90" t="str">
            <v>1р</v>
          </cell>
          <cell r="I90" t="str">
            <v>Ростовская</v>
          </cell>
          <cell r="J90" t="str">
            <v>ДЮСШ</v>
          </cell>
          <cell r="K90" t="str">
            <v>Неговоров А.Б.</v>
          </cell>
          <cell r="L90" t="str">
            <v>СТ</v>
          </cell>
        </row>
        <row r="91">
          <cell r="F91" t="str">
            <v>Вешкурцев Вячеслав</v>
          </cell>
          <cell r="G91">
            <v>34392</v>
          </cell>
          <cell r="H91" t="str">
            <v>кмс</v>
          </cell>
          <cell r="I91" t="str">
            <v>Омская</v>
          </cell>
          <cell r="J91" t="str">
            <v>СДЮШОР №7</v>
          </cell>
          <cell r="K91" t="str">
            <v>Бойченко Ю.Г.,
Колмаков С.В.</v>
          </cell>
          <cell r="L91" t="str">
            <v>ЮН</v>
          </cell>
        </row>
        <row r="92">
          <cell r="F92" t="str">
            <v>Липунова Валерия</v>
          </cell>
          <cell r="G92">
            <v>34864</v>
          </cell>
          <cell r="H92" t="str">
            <v>1р</v>
          </cell>
          <cell r="I92" t="str">
            <v>Московская</v>
          </cell>
          <cell r="J92" t="str">
            <v>ДЮСШ</v>
          </cell>
          <cell r="K92" t="str">
            <v>Миленин В.А.,
Неверова И.А.</v>
          </cell>
          <cell r="L92" t="str">
            <v>СТ</v>
          </cell>
        </row>
        <row r="93">
          <cell r="F93" t="str">
            <v>Лушникова Юлия</v>
          </cell>
          <cell r="G93">
            <v>35360</v>
          </cell>
          <cell r="H93" t="str">
            <v>1р</v>
          </cell>
          <cell r="I93" t="str">
            <v>Р. Удмуртия</v>
          </cell>
          <cell r="J93" t="str">
            <v>МБОУ, ДЮСШ №8</v>
          </cell>
          <cell r="K93" t="str">
            <v>Кузнецов Г.Н.</v>
          </cell>
          <cell r="L93" t="str">
            <v>СТ</v>
          </cell>
        </row>
        <row r="94">
          <cell r="F94" t="str">
            <v>Мисоченко Анна</v>
          </cell>
          <cell r="G94">
            <v>33709</v>
          </cell>
          <cell r="H94" t="str">
            <v>мс</v>
          </cell>
          <cell r="I94" t="str">
            <v>Краснодарский-2</v>
          </cell>
          <cell r="J94" t="str">
            <v>МО</v>
          </cell>
          <cell r="K94" t="str">
            <v>Тищенко Е.Н.</v>
          </cell>
          <cell r="L94" t="str">
            <v>ЮН23</v>
          </cell>
        </row>
        <row r="95">
          <cell r="E95">
            <v>28</v>
          </cell>
          <cell r="F95" t="str">
            <v>Бритнер Филипп</v>
          </cell>
          <cell r="G95">
            <v>31666</v>
          </cell>
          <cell r="I95" t="str">
            <v>Челябинская</v>
          </cell>
          <cell r="J95" t="str">
            <v>СДЮСШОР №1, РА</v>
          </cell>
          <cell r="K95" t="str">
            <v>Костицын Ю.И.,
Уфимцев С.Г.</v>
          </cell>
          <cell r="L95">
            <v>5418</v>
          </cell>
        </row>
        <row r="96">
          <cell r="F96" t="str">
            <v>Митина Алиса</v>
          </cell>
          <cell r="G96">
            <v>35151</v>
          </cell>
          <cell r="H96" t="str">
            <v>1р</v>
          </cell>
          <cell r="I96" t="str">
            <v>Московская</v>
          </cell>
          <cell r="J96" t="str">
            <v>ДЮСШ</v>
          </cell>
          <cell r="K96" t="str">
            <v>Митрофанов В.В.</v>
          </cell>
          <cell r="L96" t="str">
            <v>СТ</v>
          </cell>
        </row>
        <row r="97">
          <cell r="E97">
            <v>10</v>
          </cell>
          <cell r="F97" t="str">
            <v>Файзулин Максим</v>
          </cell>
          <cell r="G97">
            <v>33621</v>
          </cell>
          <cell r="H97" t="str">
            <v>мс</v>
          </cell>
          <cell r="I97" t="str">
            <v>Тюменская</v>
          </cell>
          <cell r="J97" t="str">
            <v>ЦСП</v>
          </cell>
          <cell r="K97" t="str">
            <v>Аксёнов Е.Н.,
Канашевич А.М.</v>
          </cell>
          <cell r="L97">
            <v>5358</v>
          </cell>
        </row>
        <row r="98">
          <cell r="F98" t="str">
            <v>Мурзин Павел</v>
          </cell>
          <cell r="G98">
            <v>34892</v>
          </cell>
          <cell r="H98" t="str">
            <v>кмс</v>
          </cell>
          <cell r="I98" t="str">
            <v>Омская</v>
          </cell>
          <cell r="J98" t="str">
            <v>БОУООДОД "СДЮСШОР"</v>
          </cell>
          <cell r="K98" t="str">
            <v>Мурзина О.А.</v>
          </cell>
          <cell r="L98" t="str">
            <v>СТ</v>
          </cell>
        </row>
        <row r="99">
          <cell r="F99" t="str">
            <v>Мосина Анна</v>
          </cell>
          <cell r="G99">
            <v>35138</v>
          </cell>
          <cell r="H99" t="str">
            <v>1р</v>
          </cell>
          <cell r="I99" t="str">
            <v>Московская</v>
          </cell>
          <cell r="J99" t="str">
            <v>ДЮСШ</v>
          </cell>
          <cell r="K99" t="str">
            <v>Митрофанов В.В.</v>
          </cell>
          <cell r="L99" t="str">
            <v>СТ</v>
          </cell>
        </row>
        <row r="100">
          <cell r="F100" t="str">
            <v>Мрыхина Елена</v>
          </cell>
          <cell r="G100">
            <v>34728</v>
          </cell>
          <cell r="H100" t="str">
            <v>кмс</v>
          </cell>
          <cell r="I100" t="str">
            <v>Москва-1</v>
          </cell>
          <cell r="J100" t="str">
            <v>СДЮСШОР ЮМ-
им. бр. Знаменских, УОР №1</v>
          </cell>
          <cell r="K100" t="str">
            <v>Желанов С.В.,
Елистратова И.В.,
Петрова Е.Э.</v>
          </cell>
          <cell r="L100" t="str">
            <v>СТ</v>
          </cell>
        </row>
        <row r="101">
          <cell r="F101" t="str">
            <v>Мурто Анастасия</v>
          </cell>
          <cell r="G101">
            <v>33572</v>
          </cell>
          <cell r="H101" t="str">
            <v>кмс</v>
          </cell>
          <cell r="I101" t="str">
            <v>Тюменская</v>
          </cell>
          <cell r="J101" t="str">
            <v>СДЮСШОР №2,
ОСДЮСШОР</v>
          </cell>
          <cell r="K101" t="str">
            <v>Аксёнов Е.Н.</v>
          </cell>
          <cell r="L101" t="str">
            <v>ЮН23</v>
          </cell>
        </row>
        <row r="102">
          <cell r="F102" t="str">
            <v>Мусатова Полина</v>
          </cell>
          <cell r="G102">
            <v>35304</v>
          </cell>
          <cell r="H102" t="str">
            <v>1р</v>
          </cell>
          <cell r="I102" t="str">
            <v>Москва</v>
          </cell>
          <cell r="J102" t="str">
            <v>СДЮСШОР ЮМ-
им. бр. Знаменских</v>
          </cell>
          <cell r="K102" t="str">
            <v>Палеха С.Н.,
Ульянов Д.И.</v>
          </cell>
          <cell r="L102" t="str">
            <v>СТ</v>
          </cell>
        </row>
        <row r="103">
          <cell r="F103" t="str">
            <v>Ковалевич Илья</v>
          </cell>
          <cell r="G103">
            <v>34822</v>
          </cell>
          <cell r="H103" t="str">
            <v>кмс</v>
          </cell>
          <cell r="I103" t="str">
            <v>Москва-2</v>
          </cell>
          <cell r="J103" t="str">
            <v>СДЮСШОР ЮМ-
им. бр. Знаменских</v>
          </cell>
          <cell r="K103" t="str">
            <v>Палеха С.Н.,
Ульянов Д.И.</v>
          </cell>
          <cell r="L103" t="str">
            <v>СТ</v>
          </cell>
        </row>
        <row r="104">
          <cell r="F104" t="str">
            <v>Нечеталюк Евгения</v>
          </cell>
          <cell r="G104">
            <v>34687</v>
          </cell>
          <cell r="H104" t="str">
            <v>кмс</v>
          </cell>
          <cell r="I104" t="str">
            <v>Приморский</v>
          </cell>
          <cell r="J104" t="str">
            <v>УОР СДЮШОР,
ШВСМ, ЦСП</v>
          </cell>
          <cell r="K104" t="str">
            <v>Загинай Ю.А.,
Кузина Т.Н.,
Морозов Г.Г.,
Черненкова Т.М.</v>
          </cell>
          <cell r="L104" t="str">
            <v>ЮН</v>
          </cell>
        </row>
        <row r="105">
          <cell r="F105" t="str">
            <v>Кислов Александр</v>
          </cell>
          <cell r="G105">
            <v>30685</v>
          </cell>
          <cell r="H105" t="str">
            <v>мсмк</v>
          </cell>
          <cell r="I105" t="str">
            <v>Москва-2-Иркутская</v>
          </cell>
          <cell r="J105" t="str">
            <v>СДЮСШОР ЮМ-
им. бр. Знаменских</v>
          </cell>
          <cell r="K105" t="str">
            <v>Белова И.Н.,
Ананьев С.Ю.,
Желанов С.В.</v>
          </cell>
          <cell r="L105" t="str">
            <v>ВЗР</v>
          </cell>
        </row>
        <row r="106">
          <cell r="F106" t="str">
            <v>Никифорова Анна</v>
          </cell>
          <cell r="G106">
            <v>32892</v>
          </cell>
          <cell r="H106" t="str">
            <v>мс</v>
          </cell>
          <cell r="I106" t="str">
            <v>Смоленская</v>
          </cell>
          <cell r="J106" t="str">
            <v>СОШВСМ, СГУОР</v>
          </cell>
          <cell r="K106" t="str">
            <v>Малолетневы А.В., В.А.</v>
          </cell>
          <cell r="L106" t="str">
            <v>ЮН23</v>
          </cell>
        </row>
        <row r="107">
          <cell r="F107" t="str">
            <v>Фролов Андрей</v>
          </cell>
          <cell r="G107">
            <v>35262</v>
          </cell>
          <cell r="I107" t="str">
            <v>Москва-2</v>
          </cell>
          <cell r="J107" t="str">
            <v>СДЮСШОР МГФСО</v>
          </cell>
          <cell r="K107" t="str">
            <v>Щинов С.Ю.,
Попов В.Н.</v>
          </cell>
          <cell r="L107" t="str">
            <v>СТ</v>
          </cell>
        </row>
        <row r="108">
          <cell r="F108" t="str">
            <v>Олеш Алина</v>
          </cell>
          <cell r="G108">
            <v>35390</v>
          </cell>
          <cell r="H108" t="str">
            <v>1р</v>
          </cell>
          <cell r="I108" t="str">
            <v>Белгородская</v>
          </cell>
          <cell r="J108" t="str">
            <v>СДЮСШОР №1</v>
          </cell>
          <cell r="K108" t="str">
            <v>Тищенко В.Б.</v>
          </cell>
          <cell r="L108" t="str">
            <v>СТ</v>
          </cell>
        </row>
        <row r="109">
          <cell r="F109" t="str">
            <v>Павлова Мария</v>
          </cell>
          <cell r="G109">
            <v>35206</v>
          </cell>
          <cell r="H109" t="str">
            <v>кмс</v>
          </cell>
          <cell r="I109" t="str">
            <v>Р. Татарстан</v>
          </cell>
          <cell r="J109" t="str">
            <v>СДЮСШОР</v>
          </cell>
          <cell r="K109" t="str">
            <v>Снесарев А.С.</v>
          </cell>
          <cell r="L109" t="str">
            <v>СТ</v>
          </cell>
        </row>
        <row r="110">
          <cell r="F110" t="str">
            <v>Павлова Софья</v>
          </cell>
          <cell r="G110">
            <v>34856</v>
          </cell>
          <cell r="H110" t="str">
            <v>1р</v>
          </cell>
          <cell r="I110" t="str">
            <v>Псковская</v>
          </cell>
          <cell r="J110" t="str">
            <v>"Юность"</v>
          </cell>
          <cell r="K110" t="str">
            <v>Пиншина О.Н.</v>
          </cell>
          <cell r="L110" t="str">
            <v>СТ</v>
          </cell>
        </row>
        <row r="111">
          <cell r="E111">
            <v>39</v>
          </cell>
          <cell r="F111" t="str">
            <v>Иванова Юлия</v>
          </cell>
          <cell r="G111">
            <v>32716</v>
          </cell>
          <cell r="H111" t="str">
            <v>кмс</v>
          </cell>
          <cell r="I111" t="str">
            <v>Волгоградская</v>
          </cell>
          <cell r="J111" t="str">
            <v>ГОУ СДЮСШО "Каустик", ПР-361</v>
          </cell>
          <cell r="K111" t="str">
            <v>Шкурлатовы В.Н., Г.А.</v>
          </cell>
          <cell r="L111">
            <v>3765</v>
          </cell>
        </row>
        <row r="112">
          <cell r="F112" t="str">
            <v>Петрич Анна</v>
          </cell>
          <cell r="G112">
            <v>34017</v>
          </cell>
          <cell r="H112" t="str">
            <v>мс</v>
          </cell>
          <cell r="I112" t="str">
            <v>Москва-
Санкт-Петербург-1</v>
          </cell>
          <cell r="J112" t="str">
            <v>СДЮСШОР ЮМ-
им. бр. Знаменских,
СДЮШОР
"Академия л/а",
ТОР-1</v>
          </cell>
          <cell r="K112" t="str">
            <v>Овчинников Ю.В.,
Гребенщиков И.И.,
Буряков Б.М.,
Желанов С.В.</v>
          </cell>
          <cell r="L112" t="str">
            <v>ЮН</v>
          </cell>
        </row>
        <row r="113">
          <cell r="E113">
            <v>31</v>
          </cell>
          <cell r="F113" t="str">
            <v>Черникова Ольга</v>
          </cell>
          <cell r="G113">
            <v>33178</v>
          </cell>
          <cell r="H113" t="str">
            <v>кмс</v>
          </cell>
          <cell r="I113" t="str">
            <v>Смоленская</v>
          </cell>
          <cell r="J113" t="str">
            <v>СОШВСМ, СГУОР</v>
          </cell>
          <cell r="K113" t="str">
            <v>Малолетневы А.В., В.А.</v>
          </cell>
          <cell r="L113">
            <v>3387</v>
          </cell>
        </row>
        <row r="114">
          <cell r="F114" t="str">
            <v>Почитаева Ирина</v>
          </cell>
          <cell r="G114">
            <v>35293</v>
          </cell>
          <cell r="H114" t="str">
            <v>кмс</v>
          </cell>
          <cell r="I114" t="str">
            <v>Иркутская</v>
          </cell>
          <cell r="J114" t="str">
            <v>МБОУДОД "СДЮСШОР"</v>
          </cell>
          <cell r="K114" t="str">
            <v>Китаева Н.В.</v>
          </cell>
          <cell r="L114" t="str">
            <v>СТ</v>
          </cell>
        </row>
        <row r="115">
          <cell r="E115">
            <v>32</v>
          </cell>
          <cell r="F115" t="str">
            <v>Соколова Карина</v>
          </cell>
          <cell r="G115">
            <v>33044</v>
          </cell>
          <cell r="H115" t="str">
            <v>кмс</v>
          </cell>
          <cell r="I115" t="str">
            <v>Брянская</v>
          </cell>
          <cell r="J115" t="str">
            <v>УОР СДЮШОР</v>
          </cell>
          <cell r="K115" t="str">
            <v>Морозов Г.Г.,
Серёгина В.В.,
Ремери И.Г.</v>
          </cell>
          <cell r="L115">
            <v>3190</v>
          </cell>
        </row>
        <row r="116">
          <cell r="F116" t="str">
            <v>Требко Иван</v>
          </cell>
          <cell r="G116">
            <v>34198</v>
          </cell>
          <cell r="H116">
            <v>1</v>
          </cell>
          <cell r="I116" t="str">
            <v>Москва</v>
          </cell>
          <cell r="J116" t="str">
            <v>СДЮСШОР ЮМ-
им. бр. Знаменских</v>
          </cell>
          <cell r="K116" t="str">
            <v>Михеев М.Г.,
Курбатов П.П.</v>
          </cell>
          <cell r="L116" t="str">
            <v>ЮН</v>
          </cell>
        </row>
        <row r="117">
          <cell r="F117" t="str">
            <v>Прошкина Мария</v>
          </cell>
          <cell r="G117">
            <v>34246</v>
          </cell>
          <cell r="H117" t="str">
            <v>1р</v>
          </cell>
          <cell r="I117" t="str">
            <v>Московская</v>
          </cell>
          <cell r="J117" t="str">
            <v>ДЮСШ</v>
          </cell>
          <cell r="K117" t="str">
            <v>Миленин В.А.,
Лопатинец В.И.,
Водолага И.Г.</v>
          </cell>
          <cell r="L117" t="str">
            <v>ЮН</v>
          </cell>
        </row>
        <row r="118">
          <cell r="F118" t="str">
            <v>Алимов Ильдус</v>
          </cell>
          <cell r="G118">
            <v>35100</v>
          </cell>
          <cell r="H118" t="str">
            <v>1р</v>
          </cell>
          <cell r="I118" t="str">
            <v>Москва</v>
          </cell>
          <cell r="J118" t="str">
            <v>СДЮСШОР ЮМ-
им. бр. Знаменских</v>
          </cell>
          <cell r="K118" t="str">
            <v>Павлова Н.В.,
Павлов В.И.</v>
          </cell>
          <cell r="L118" t="str">
            <v>СТ</v>
          </cell>
        </row>
        <row r="119">
          <cell r="F119" t="str">
            <v>Халилов Абдраман</v>
          </cell>
          <cell r="G119">
            <v>35021</v>
          </cell>
          <cell r="H119" t="str">
            <v>1р</v>
          </cell>
          <cell r="I119" t="str">
            <v>Москва</v>
          </cell>
          <cell r="J119" t="str">
            <v>СДЮСШОР ЮМ-
им. бр. Знаменских</v>
          </cell>
          <cell r="K119" t="str">
            <v>Палеха С.Н.,
Ульянов Д.И.</v>
          </cell>
          <cell r="L119" t="str">
            <v>СТ</v>
          </cell>
        </row>
        <row r="120">
          <cell r="F120" t="str">
            <v>Садыков Ренат</v>
          </cell>
          <cell r="G120">
            <v>34950</v>
          </cell>
          <cell r="H120" t="str">
            <v>1р</v>
          </cell>
          <cell r="I120" t="str">
            <v>Москва</v>
          </cell>
          <cell r="J120" t="str">
            <v>СДЮСШОР ЮМ-
им. бр. Знаменских</v>
          </cell>
          <cell r="K120" t="str">
            <v>Самойлов  Г.В.</v>
          </cell>
          <cell r="L120" t="str">
            <v>СТ</v>
          </cell>
        </row>
        <row r="121">
          <cell r="F121" t="str">
            <v>Резникова Марина</v>
          </cell>
          <cell r="G121">
            <v>33399</v>
          </cell>
          <cell r="H121" t="str">
            <v>кмс</v>
          </cell>
          <cell r="I121" t="str">
            <v>Москва-
Владимирская</v>
          </cell>
          <cell r="J121" t="str">
            <v>СДЮСШОР МГФСО</v>
          </cell>
          <cell r="K121" t="str">
            <v>Морочко М.А.</v>
          </cell>
          <cell r="L121" t="str">
            <v>МОЛ</v>
          </cell>
        </row>
        <row r="122">
          <cell r="F122" t="str">
            <v xml:space="preserve">Дроздов Алексей </v>
          </cell>
          <cell r="G122">
            <v>30653</v>
          </cell>
          <cell r="H122" t="str">
            <v>мсмк</v>
          </cell>
          <cell r="I122" t="str">
            <v>Москва-Брянская</v>
          </cell>
          <cell r="J122" t="str">
            <v>ЦСП по л/а</v>
          </cell>
          <cell r="K122" t="str">
            <v>Лободин Л.А.,
Морозов Г.Г.,
Цепенюк Н.Ф.,
Серёгина В.В.</v>
          </cell>
          <cell r="L122" t="str">
            <v>ВЗР</v>
          </cell>
        </row>
        <row r="123">
          <cell r="F123" t="str">
            <v>Житков Тимофей</v>
          </cell>
          <cell r="G123">
            <v>34232</v>
          </cell>
          <cell r="H123">
            <v>1</v>
          </cell>
          <cell r="I123" t="str">
            <v>Москва</v>
          </cell>
          <cell r="J123" t="str">
            <v>СДЮСШОР ЮМ-
им. бр. Знаменских</v>
          </cell>
          <cell r="K123" t="str">
            <v>Самойлов Г.В.</v>
          </cell>
          <cell r="L123" t="str">
            <v>ЮН</v>
          </cell>
        </row>
        <row r="124">
          <cell r="F124" t="str">
            <v>Худяков Артем</v>
          </cell>
          <cell r="G124">
            <v>34824</v>
          </cell>
          <cell r="I124" t="str">
            <v>Москва</v>
          </cell>
          <cell r="J124" t="str">
            <v>СДЮСШОР МГФСО</v>
          </cell>
          <cell r="K124" t="str">
            <v>Яковлев Н.Ф.</v>
          </cell>
          <cell r="L124" t="str">
            <v>СТ</v>
          </cell>
        </row>
        <row r="125">
          <cell r="F125" t="str">
            <v>Рыбалова Дарья</v>
          </cell>
          <cell r="G125">
            <v>34808</v>
          </cell>
          <cell r="H125" t="str">
            <v>1р</v>
          </cell>
          <cell r="I125" t="str">
            <v>Москва</v>
          </cell>
          <cell r="J125" t="str">
            <v>СДЮСШОР ЮМ-
им. бр. Знаменских</v>
          </cell>
          <cell r="K125" t="str">
            <v>Павловы Н.В., В.И.</v>
          </cell>
          <cell r="L125" t="str">
            <v>СТ</v>
          </cell>
        </row>
        <row r="126">
          <cell r="F126" t="str">
            <v>Савицкая Кристина</v>
          </cell>
          <cell r="G126">
            <v>33399</v>
          </cell>
          <cell r="H126" t="str">
            <v>мс</v>
          </cell>
          <cell r="I126" t="str">
            <v>Красноярский-Чувашия</v>
          </cell>
          <cell r="K126" t="str">
            <v>Слушкин В.К.,
Шеходанов Н.Г.</v>
          </cell>
          <cell r="L126" t="str">
            <v>ЮН23</v>
          </cell>
        </row>
        <row r="127">
          <cell r="F127" t="str">
            <v>Синкевич Анастасия</v>
          </cell>
          <cell r="G127">
            <v>32936</v>
          </cell>
          <cell r="H127" t="str">
            <v>мс</v>
          </cell>
          <cell r="I127" t="str">
            <v>Красноярский</v>
          </cell>
          <cell r="K127" t="str">
            <v>Артемьевы П.П., И.Б.</v>
          </cell>
          <cell r="L127" t="str">
            <v>ЮН23</v>
          </cell>
        </row>
        <row r="128">
          <cell r="F128" t="str">
            <v>Кравцов Алексей</v>
          </cell>
          <cell r="G128">
            <v>34097</v>
          </cell>
          <cell r="H128" t="str">
            <v>кмс</v>
          </cell>
          <cell r="I128" t="str">
            <v>Р. Татарстан</v>
          </cell>
          <cell r="J128" t="str">
            <v>СДЮСШОР</v>
          </cell>
          <cell r="K128" t="str">
            <v>Вострикова С.А.,
Куцевая Л.А.,
Захарчук Д.Г.</v>
          </cell>
          <cell r="L128" t="str">
            <v>ЮН</v>
          </cell>
        </row>
        <row r="129">
          <cell r="F129" t="str">
            <v>Майданчик Рефаил</v>
          </cell>
          <cell r="G129">
            <v>34944</v>
          </cell>
          <cell r="H129" t="str">
            <v>кмс</v>
          </cell>
          <cell r="I129" t="str">
            <v>Р. Татарстан</v>
          </cell>
          <cell r="J129" t="str">
            <v>СДЮСШОР</v>
          </cell>
          <cell r="K129" t="str">
            <v>Яшины А.Н., Ж.П.</v>
          </cell>
          <cell r="L129" t="str">
            <v>СТ</v>
          </cell>
        </row>
        <row r="130">
          <cell r="F130" t="str">
            <v>Куропаткин Алексей</v>
          </cell>
          <cell r="G130">
            <v>34816</v>
          </cell>
          <cell r="H130" t="str">
            <v>1р</v>
          </cell>
          <cell r="I130" t="str">
            <v>Р. Татарстан</v>
          </cell>
          <cell r="J130" t="str">
            <v>СДЮСШОР</v>
          </cell>
          <cell r="K130" t="str">
            <v>Файзулина Т.П.,
Яшины А.Н., Ж.П.</v>
          </cell>
          <cell r="L130" t="str">
            <v>СТ</v>
          </cell>
        </row>
        <row r="131">
          <cell r="F131" t="str">
            <v>Смиловенко Виктория</v>
          </cell>
          <cell r="G131">
            <v>34240</v>
          </cell>
          <cell r="H131" t="str">
            <v>1р</v>
          </cell>
          <cell r="I131" t="str">
            <v>Ростовская</v>
          </cell>
          <cell r="J131" t="str">
            <v>ДЮСШ</v>
          </cell>
          <cell r="K131" t="str">
            <v>Солодунов В.В.,
Пшеничнов В.И.</v>
          </cell>
          <cell r="L131" t="str">
            <v>ЮН</v>
          </cell>
        </row>
        <row r="132">
          <cell r="E132">
            <v>46</v>
          </cell>
          <cell r="F132" t="str">
            <v>Полтавец Кристина</v>
          </cell>
          <cell r="G132">
            <v>33183</v>
          </cell>
          <cell r="H132" t="str">
            <v>мс</v>
          </cell>
          <cell r="I132" t="str">
            <v>Кемеровская</v>
          </cell>
          <cell r="J132" t="str">
            <v>ОСДЮСШОР</v>
          </cell>
          <cell r="K132" t="str">
            <v>Канашевич А.М.,
Шемякина Г.В.</v>
          </cell>
          <cell r="L132">
            <v>3951</v>
          </cell>
        </row>
        <row r="133">
          <cell r="F133" t="str">
            <v>Павлов Олег</v>
          </cell>
          <cell r="G133">
            <v>34828</v>
          </cell>
          <cell r="H133" t="str">
            <v>кмс</v>
          </cell>
          <cell r="I133" t="str">
            <v>Псковская</v>
          </cell>
          <cell r="J133" t="str">
            <v>"Юность"</v>
          </cell>
          <cell r="K133" t="str">
            <v>Нестерова И.А.,
Михайлов Д.А.</v>
          </cell>
          <cell r="L133" t="str">
            <v>СТ</v>
          </cell>
        </row>
        <row r="134">
          <cell r="F134" t="str">
            <v>Иванов Кирилл</v>
          </cell>
          <cell r="G134">
            <v>35252</v>
          </cell>
          <cell r="H134" t="str">
            <v>2р</v>
          </cell>
          <cell r="I134" t="str">
            <v>Псковская</v>
          </cell>
          <cell r="J134" t="str">
            <v>"Юность"</v>
          </cell>
          <cell r="K134" t="str">
            <v>Голубева Т.И.,
Михайлов Д.А.</v>
          </cell>
          <cell r="L134" t="str">
            <v>СТ</v>
          </cell>
        </row>
        <row r="135">
          <cell r="F135" t="str">
            <v>Волков Владимир</v>
          </cell>
          <cell r="G135">
            <v>35108</v>
          </cell>
          <cell r="H135" t="str">
            <v>1р</v>
          </cell>
          <cell r="I135" t="str">
            <v>Псковская</v>
          </cell>
          <cell r="J135" t="str">
            <v>"Юность"</v>
          </cell>
          <cell r="K135" t="str">
            <v>Нестерова И.А.,
Голубева Т.И.,
Михайлов Д.А.</v>
          </cell>
          <cell r="L135" t="str">
            <v>СТ</v>
          </cell>
        </row>
        <row r="136">
          <cell r="F136" t="str">
            <v>Коршаков Дмитрий</v>
          </cell>
          <cell r="G136">
            <v>35065</v>
          </cell>
          <cell r="H136" t="str">
            <v>1р</v>
          </cell>
          <cell r="I136" t="str">
            <v>Псковская</v>
          </cell>
          <cell r="J136" t="str">
            <v>"Юность"</v>
          </cell>
          <cell r="K136" t="str">
            <v>Нестерова И.А.,
Михайлов Д.А.</v>
          </cell>
          <cell r="L136" t="str">
            <v>СТ</v>
          </cell>
        </row>
        <row r="137">
          <cell r="F137" t="str">
            <v>Петров Георгий</v>
          </cell>
          <cell r="G137">
            <v>35084</v>
          </cell>
          <cell r="H137" t="str">
            <v>2р</v>
          </cell>
          <cell r="I137" t="str">
            <v>Псковская</v>
          </cell>
          <cell r="J137" t="str">
            <v>ДЮСШ "Надежда"</v>
          </cell>
          <cell r="K137" t="str">
            <v>Яковлева В.В.</v>
          </cell>
          <cell r="L137" t="str">
            <v>СТ</v>
          </cell>
        </row>
        <row r="138">
          <cell r="F138" t="str">
            <v>Соловьёва Екатерина</v>
          </cell>
          <cell r="G138">
            <v>35026</v>
          </cell>
          <cell r="H138" t="str">
            <v>1р</v>
          </cell>
          <cell r="I138" t="str">
            <v>Москва</v>
          </cell>
          <cell r="J138" t="str">
            <v>СДЮСШОР ЮМ-
им. бр. Знаменских</v>
          </cell>
          <cell r="K138" t="str">
            <v>Васяткины В.П., А.В.</v>
          </cell>
          <cell r="L138" t="str">
            <v>СТ</v>
          </cell>
        </row>
        <row r="139">
          <cell r="F139" t="str">
            <v>Соляная Зоя</v>
          </cell>
          <cell r="G139">
            <v>34857</v>
          </cell>
          <cell r="H139" t="str">
            <v>1р</v>
          </cell>
          <cell r="I139" t="str">
            <v>Москва</v>
          </cell>
          <cell r="J139" t="str">
            <v>СДЮСШОР ЮМ-
им. бр. Знаменских</v>
          </cell>
          <cell r="K139" t="str">
            <v>Палеха С.Н.,
Ульянов Д.И.</v>
          </cell>
          <cell r="L139" t="str">
            <v>СТ</v>
          </cell>
        </row>
        <row r="140">
          <cell r="F140" t="str">
            <v>Сунцова Мария</v>
          </cell>
          <cell r="G140">
            <v>35060</v>
          </cell>
          <cell r="H140" t="str">
            <v>1р</v>
          </cell>
          <cell r="I140" t="str">
            <v>Санкт-Петербург-2</v>
          </cell>
          <cell r="J140" t="str">
            <v>СДЮШОР</v>
          </cell>
          <cell r="K140" t="str">
            <v>Грузнов И.В.</v>
          </cell>
          <cell r="L140" t="str">
            <v>СТ</v>
          </cell>
        </row>
        <row r="141">
          <cell r="E141">
            <v>43</v>
          </cell>
          <cell r="F141" t="str">
            <v>Ткач Любовь</v>
          </cell>
          <cell r="G141">
            <v>34018</v>
          </cell>
          <cell r="H141" t="str">
            <v>кмс</v>
          </cell>
          <cell r="I141" t="str">
            <v>Москва</v>
          </cell>
          <cell r="J141" t="str">
            <v>СДЮСШОР ЮМ-
им. бр. Знаменских,
УОР-1</v>
          </cell>
          <cell r="K141" t="str">
            <v>Желанов С.В.,
Граудынь В.В.,
Петрова Е.Э.</v>
          </cell>
        </row>
        <row r="142">
          <cell r="F142" t="str">
            <v>Тарасова Татьяна</v>
          </cell>
          <cell r="G142">
            <v>33148</v>
          </cell>
          <cell r="H142" t="str">
            <v>мс</v>
          </cell>
          <cell r="I142" t="str">
            <v>Кемеровская-2</v>
          </cell>
          <cell r="J142" t="str">
            <v>ОСДЮСШОР, УОР</v>
          </cell>
          <cell r="K142" t="str">
            <v>Канашевич А.М.,
Геворкян Р.О.,
Осипова Н.А.,
Спицина И.В.</v>
          </cell>
          <cell r="L142" t="str">
            <v>ЮН23</v>
          </cell>
        </row>
        <row r="143">
          <cell r="E143">
            <v>29</v>
          </cell>
          <cell r="F143" t="str">
            <v>Стельмах Артём</v>
          </cell>
          <cell r="G143">
            <v>33822</v>
          </cell>
          <cell r="H143" t="str">
            <v>кмс</v>
          </cell>
          <cell r="I143" t="str">
            <v>Брянская</v>
          </cell>
          <cell r="J143" t="str">
            <v>УОР СДЮШОР</v>
          </cell>
          <cell r="K143" t="str">
            <v>Ремери И.Г.,
Кивимяги М.В.,
Солонцов Р.Л.</v>
          </cell>
          <cell r="L143">
            <v>4948</v>
          </cell>
        </row>
        <row r="144">
          <cell r="F144" t="str">
            <v>Твердохлеб Екатерина</v>
          </cell>
          <cell r="G144">
            <v>33620</v>
          </cell>
          <cell r="H144" t="str">
            <v>кмс</v>
          </cell>
          <cell r="I144" t="str">
            <v>Иркутская</v>
          </cell>
          <cell r="J144" t="str">
            <v>ОКДЮСШОР</v>
          </cell>
          <cell r="K144" t="str">
            <v>Поздняк Е.Н.,
Попов С.А.</v>
          </cell>
          <cell r="L144" t="str">
            <v>ЮН23</v>
          </cell>
        </row>
        <row r="145">
          <cell r="F145" t="str">
            <v>Добижа Дмитрий</v>
          </cell>
          <cell r="G145">
            <v>34353</v>
          </cell>
          <cell r="H145" t="str">
            <v>кмс</v>
          </cell>
          <cell r="I145" t="str">
            <v>Красноярский</v>
          </cell>
          <cell r="J145" t="str">
            <v>"Спутник"</v>
          </cell>
          <cell r="K145" t="str">
            <v>Артемьев Н.П.,
Нестеренко Ю.Г.</v>
          </cell>
          <cell r="L145" t="str">
            <v>ЮН</v>
          </cell>
        </row>
        <row r="146">
          <cell r="F146" t="str">
            <v>Данилевский Артур</v>
          </cell>
          <cell r="G146">
            <v>33731</v>
          </cell>
          <cell r="H146" t="str">
            <v>кмс</v>
          </cell>
          <cell r="I146" t="str">
            <v>Красноярский</v>
          </cell>
          <cell r="J146" t="str">
            <v>"Спутник"</v>
          </cell>
          <cell r="K146" t="str">
            <v>Панихин И.И.,
Погорелый А.Ю.</v>
          </cell>
          <cell r="L146" t="str">
            <v>ЮН23</v>
          </cell>
        </row>
        <row r="147">
          <cell r="F147" t="str">
            <v>Иванюков Игорь</v>
          </cell>
          <cell r="G147">
            <v>35081</v>
          </cell>
          <cell r="H147" t="str">
            <v>кмс</v>
          </cell>
          <cell r="I147" t="str">
            <v>Красноярский</v>
          </cell>
          <cell r="J147" t="str">
            <v>"Спутник"</v>
          </cell>
          <cell r="K147" t="str">
            <v>Панихин И.И.</v>
          </cell>
          <cell r="L147" t="str">
            <v>СТ</v>
          </cell>
        </row>
        <row r="148">
          <cell r="F148" t="str">
            <v>Чепрасов Алексей</v>
          </cell>
          <cell r="G148">
            <v>35187</v>
          </cell>
          <cell r="H148" t="str">
            <v>кмс</v>
          </cell>
          <cell r="I148" t="str">
            <v>Красноярский</v>
          </cell>
          <cell r="J148" t="str">
            <v>"Спутник"</v>
          </cell>
          <cell r="K148" t="str">
            <v>Панихин И.И.,
Киреева О.В.</v>
          </cell>
          <cell r="L148" t="str">
            <v>СТ</v>
          </cell>
        </row>
        <row r="149">
          <cell r="F149" t="str">
            <v>Тихонова Арина</v>
          </cell>
          <cell r="G149">
            <v>33604</v>
          </cell>
          <cell r="H149" t="str">
            <v>кмс</v>
          </cell>
          <cell r="I149" t="str">
            <v>Санкт-Петербург-2</v>
          </cell>
          <cell r="J149" t="str">
            <v>СДЮШОР "Академия л/а"</v>
          </cell>
          <cell r="K149" t="str">
            <v>Дмитриев И.В.</v>
          </cell>
          <cell r="L149" t="str">
            <v>ЮН23</v>
          </cell>
        </row>
        <row r="150">
          <cell r="F150" t="str">
            <v>Лиханов Евгений</v>
          </cell>
          <cell r="G150">
            <v>34709</v>
          </cell>
          <cell r="H150" t="str">
            <v>кмс</v>
          </cell>
          <cell r="I150" t="str">
            <v>Красноярский</v>
          </cell>
          <cell r="K150" t="str">
            <v>Лободин Л.А.,
Погорелый А.Ю.,
Дельников В.И.,
Гребешков Ю.В.</v>
          </cell>
          <cell r="L150" t="str">
            <v>СТ</v>
          </cell>
        </row>
        <row r="151">
          <cell r="E151">
            <v>41</v>
          </cell>
          <cell r="F151" t="str">
            <v>Прокопенкова Евгения</v>
          </cell>
          <cell r="G151">
            <v>34514</v>
          </cell>
          <cell r="H151" t="str">
            <v>1р</v>
          </cell>
          <cell r="I151" t="str">
            <v>Нижегородская</v>
          </cell>
          <cell r="J151" t="str">
            <v>ФОК "Чёрная горка"</v>
          </cell>
          <cell r="K151" t="str">
            <v>Салажонков С.Н.</v>
          </cell>
        </row>
        <row r="152">
          <cell r="F152" t="str">
            <v>Кумаритов Вадим</v>
          </cell>
          <cell r="G152">
            <v>35179</v>
          </cell>
          <cell r="H152" t="str">
            <v>кмс</v>
          </cell>
          <cell r="I152" t="str">
            <v>РСО-Алания</v>
          </cell>
          <cell r="K152" t="str">
            <v>Иванов В.М.,
Кумаритов В.Ю.</v>
          </cell>
          <cell r="L152" t="str">
            <v>СТ</v>
          </cell>
        </row>
        <row r="153">
          <cell r="F153" t="str">
            <v>Фридорельдт Данил</v>
          </cell>
          <cell r="G153">
            <v>34822</v>
          </cell>
          <cell r="H153" t="str">
            <v>1р</v>
          </cell>
          <cell r="I153" t="str">
            <v>Ярославская</v>
          </cell>
          <cell r="J153" t="str">
            <v>СДЮШОР №2</v>
          </cell>
          <cell r="K153" t="str">
            <v>Сергеева Е.В.,
Шостак А.А.</v>
          </cell>
          <cell r="L153" t="str">
            <v>СТ</v>
          </cell>
        </row>
        <row r="154">
          <cell r="F154" t="str">
            <v>Савельев Александр</v>
          </cell>
          <cell r="G154">
            <v>35200</v>
          </cell>
          <cell r="H154" t="str">
            <v>1р</v>
          </cell>
          <cell r="I154" t="str">
            <v>Ярославская</v>
          </cell>
          <cell r="J154" t="str">
            <v>СДЮШОР №2</v>
          </cell>
          <cell r="K154" t="str">
            <v>Пивентьевы С.А., И.В.</v>
          </cell>
          <cell r="L154" t="str">
            <v>СТ</v>
          </cell>
        </row>
        <row r="155">
          <cell r="F155" t="str">
            <v>Миронов Павел</v>
          </cell>
          <cell r="G155">
            <v>33015</v>
          </cell>
          <cell r="H155" t="str">
            <v>кмс</v>
          </cell>
          <cell r="I155" t="str">
            <v>Санкт-Петербург</v>
          </cell>
          <cell r="J155" t="str">
            <v>ШВСМ</v>
          </cell>
          <cell r="K155" t="str">
            <v>Овчинников Ю.В.,
Волковы И.В., А.В.</v>
          </cell>
          <cell r="L155" t="str">
            <v>ЮН23</v>
          </cell>
        </row>
        <row r="156">
          <cell r="F156" t="str">
            <v>Максимов Артём</v>
          </cell>
          <cell r="G156">
            <v>34801</v>
          </cell>
          <cell r="H156" t="str">
            <v>кмс</v>
          </cell>
          <cell r="I156" t="str">
            <v>Санкт-Петербург</v>
          </cell>
          <cell r="J156" t="str">
            <v>ТОР-1, СДЮШОР</v>
          </cell>
          <cell r="K156" t="str">
            <v>Иванов Д.А.,
Ясюлянис В.Ф.,
Дмитриев И.В.</v>
          </cell>
          <cell r="L156" t="str">
            <v>СТ</v>
          </cell>
        </row>
        <row r="157">
          <cell r="F157" t="str">
            <v>Штангей Владимир</v>
          </cell>
          <cell r="G157">
            <v>34730</v>
          </cell>
          <cell r="H157" t="str">
            <v>кмс</v>
          </cell>
          <cell r="I157" t="str">
            <v>Санкт-Петербург-2</v>
          </cell>
          <cell r="J157" t="str">
            <v>СДЮСШОР, ТОР-1</v>
          </cell>
          <cell r="K157" t="str">
            <v>Волковы А.В., Е.В.</v>
          </cell>
          <cell r="L157" t="str">
            <v>СТ</v>
          </cell>
        </row>
        <row r="158">
          <cell r="F158" t="str">
            <v>Фисун Антон</v>
          </cell>
          <cell r="G158">
            <v>33335</v>
          </cell>
          <cell r="H158" t="str">
            <v>мс</v>
          </cell>
          <cell r="I158" t="str">
            <v>Санкт-Петербург-2</v>
          </cell>
          <cell r="J158" t="str">
            <v>СДЮШОР
"Академия л/а"</v>
          </cell>
          <cell r="K158" t="str">
            <v>Дмитриев И.В.,
Ясюлянис В.Ф.</v>
          </cell>
          <cell r="L158" t="str">
            <v>ЮН23</v>
          </cell>
        </row>
        <row r="159">
          <cell r="F159" t="str">
            <v>Королёв Ярослав</v>
          </cell>
          <cell r="G159">
            <v>32994</v>
          </cell>
          <cell r="H159" t="str">
            <v>мс</v>
          </cell>
          <cell r="I159" t="str">
            <v>Санкт-Петербург-2</v>
          </cell>
          <cell r="J159" t="str">
            <v>ШВСМ</v>
          </cell>
          <cell r="K159" t="str">
            <v>Овчинников Ю.В.</v>
          </cell>
          <cell r="L159" t="str">
            <v>ЮН23</v>
          </cell>
        </row>
        <row r="160">
          <cell r="F160" t="str">
            <v>Новицкий Ярослав</v>
          </cell>
          <cell r="G160">
            <v>32237</v>
          </cell>
          <cell r="H160" t="str">
            <v>мс</v>
          </cell>
          <cell r="I160" t="str">
            <v>Санкт-Петербург-2</v>
          </cell>
          <cell r="J160" t="str">
            <v>СДЮШОР
"Академи л/а", ТОР-1</v>
          </cell>
          <cell r="K160" t="str">
            <v>Дмитриев И.В.,
Нестерова И.А.</v>
          </cell>
          <cell r="L160" t="str">
            <v>ВЗР</v>
          </cell>
        </row>
        <row r="161">
          <cell r="F161" t="str">
            <v>Григорьев Иван</v>
          </cell>
          <cell r="G161">
            <v>32806</v>
          </cell>
          <cell r="H161" t="str">
            <v>мс</v>
          </cell>
          <cell r="I161" t="str">
            <v>Санкт-Петербург-2-
Р. Удмуртия</v>
          </cell>
          <cell r="J161" t="str">
            <v>УДГУ, ТОР-1</v>
          </cell>
          <cell r="K161" t="str">
            <v>Алабушев А.Е.,
Чистов С.А.,
Радух А.О.</v>
          </cell>
          <cell r="L161" t="str">
            <v>ВЗР</v>
          </cell>
        </row>
        <row r="162">
          <cell r="F162" t="str">
            <v>Болдовский Антон</v>
          </cell>
          <cell r="G162">
            <v>30513</v>
          </cell>
          <cell r="H162" t="str">
            <v>кмс</v>
          </cell>
          <cell r="I162" t="str">
            <v>Санкт-Петербург-2</v>
          </cell>
          <cell r="J162" t="str">
            <v>СДЮШОР
"Академия л/а"</v>
          </cell>
          <cell r="K162" t="str">
            <v>Дмитриев И.В.,
Биткин А.В.</v>
          </cell>
          <cell r="L162" t="str">
            <v>ВЗР</v>
          </cell>
        </row>
        <row r="163">
          <cell r="F163" t="str">
            <v>Фазлижанова Дина</v>
          </cell>
          <cell r="G163">
            <v>35138</v>
          </cell>
          <cell r="H163" t="str">
            <v>1р</v>
          </cell>
          <cell r="I163" t="str">
            <v>Р. Татарстан</v>
          </cell>
          <cell r="J163" t="str">
            <v>СДЮСШОР</v>
          </cell>
          <cell r="K163" t="str">
            <v>Яшины А.Н., Ж.П.</v>
          </cell>
          <cell r="L163" t="str">
            <v>СТ</v>
          </cell>
        </row>
        <row r="164">
          <cell r="F164" t="str">
            <v>Фахрутдинова Алина</v>
          </cell>
          <cell r="G164">
            <v>34401</v>
          </cell>
          <cell r="I164" t="str">
            <v>Челябинская</v>
          </cell>
          <cell r="J164" t="str">
            <v>ДЮСШ №3,
ЧСОУ СК М-М</v>
          </cell>
          <cell r="K164" t="str">
            <v>Парамонова И.П.</v>
          </cell>
          <cell r="L164" t="str">
            <v>ЮН</v>
          </cell>
        </row>
        <row r="165">
          <cell r="F165" t="str">
            <v>Филимонова Ксения</v>
          </cell>
          <cell r="G165">
            <v>34662</v>
          </cell>
          <cell r="H165" t="str">
            <v>кмс</v>
          </cell>
          <cell r="I165" t="str">
            <v>Кемеровская-2</v>
          </cell>
          <cell r="J165" t="str">
            <v>ОСДЮСШОР</v>
          </cell>
          <cell r="K165" t="str">
            <v>Шемякина Г.В.,
Муга О.Б.,
Грибанова С.Р.</v>
          </cell>
          <cell r="L165" t="str">
            <v>ЮН</v>
          </cell>
        </row>
        <row r="166">
          <cell r="F166" t="str">
            <v>Храмцова Дарья</v>
          </cell>
          <cell r="G166">
            <v>32880</v>
          </cell>
          <cell r="H166" t="str">
            <v>мс</v>
          </cell>
          <cell r="I166" t="str">
            <v>Калужская</v>
          </cell>
          <cell r="J166" t="str">
            <v>СДЮШОР "Юность"</v>
          </cell>
          <cell r="K166" t="str">
            <v xml:space="preserve">Расторгуев Ю.Ю.,
Нороженко В.С.,
Шнырь Л.В. </v>
          </cell>
          <cell r="L166" t="str">
            <v>ЮН23</v>
          </cell>
        </row>
        <row r="167">
          <cell r="F167" t="str">
            <v>Черепанова Ианта</v>
          </cell>
          <cell r="G167">
            <v>29618</v>
          </cell>
          <cell r="H167" t="str">
            <v>мс</v>
          </cell>
          <cell r="I167" t="str">
            <v>Р. Татарстан</v>
          </cell>
          <cell r="J167" t="str">
            <v>СДЮСШОР</v>
          </cell>
          <cell r="K167" t="str">
            <v>Яшины А.Н., Ж.П.</v>
          </cell>
          <cell r="L167" t="str">
            <v>ВЗР</v>
          </cell>
        </row>
        <row r="168">
          <cell r="E168">
            <v>40</v>
          </cell>
          <cell r="F168" t="str">
            <v>Танякина Ольга</v>
          </cell>
          <cell r="G168">
            <v>34277</v>
          </cell>
          <cell r="H168" t="str">
            <v>кмс</v>
          </cell>
          <cell r="I168" t="str">
            <v>Р. Мордовия</v>
          </cell>
          <cell r="J168" t="str">
            <v>шк. Болотникова</v>
          </cell>
          <cell r="K168" t="str">
            <v>Трескин Ю.М.</v>
          </cell>
        </row>
        <row r="169">
          <cell r="F169" t="str">
            <v>Шаповаленко Ангелина</v>
          </cell>
          <cell r="G169">
            <v>34778</v>
          </cell>
          <cell r="H169" t="str">
            <v>кмс</v>
          </cell>
          <cell r="I169" t="str">
            <v>КБР</v>
          </cell>
          <cell r="J169" t="str">
            <v>СДЮСШОР</v>
          </cell>
          <cell r="K169" t="str">
            <v>Хирьяновы В.В., Н.С.</v>
          </cell>
          <cell r="L169" t="str">
            <v>СТ</v>
          </cell>
        </row>
        <row r="170">
          <cell r="F170" t="str">
            <v>Шапоренко Светлана</v>
          </cell>
          <cell r="G170">
            <v>34083</v>
          </cell>
          <cell r="H170" t="str">
            <v>кмс</v>
          </cell>
          <cell r="I170" t="str">
            <v>Приморский</v>
          </cell>
          <cell r="J170" t="str">
            <v>УОР СДЮШОР,
ШВСМ, ЦСП</v>
          </cell>
          <cell r="K170" t="str">
            <v>Загинай Ю.А.,
Кузина Т.Н.,
Морозов Г.Г.,
Черненкова Т.М.</v>
          </cell>
          <cell r="L170" t="str">
            <v>ЮН</v>
          </cell>
        </row>
        <row r="171">
          <cell r="F171" t="str">
            <v>Шарова Дарья</v>
          </cell>
          <cell r="G171">
            <v>34911</v>
          </cell>
          <cell r="H171" t="str">
            <v>кмс</v>
          </cell>
          <cell r="I171" t="str">
            <v>Москва</v>
          </cell>
          <cell r="J171" t="str">
            <v>СДЮСШОР ЮМ-
им. бр. Знаменских</v>
          </cell>
          <cell r="K171" t="str">
            <v>Васяткины В.П., А.В.</v>
          </cell>
          <cell r="L171" t="str">
            <v>СТ</v>
          </cell>
        </row>
        <row r="172">
          <cell r="F172" t="str">
            <v>Акользин Евгений</v>
          </cell>
          <cell r="G172">
            <v>33004</v>
          </cell>
          <cell r="H172" t="str">
            <v>мс</v>
          </cell>
          <cell r="I172" t="str">
            <v>Санкт-Петербург-1</v>
          </cell>
          <cell r="J172" t="str">
            <v>ШВСМ</v>
          </cell>
          <cell r="K172" t="str">
            <v>Овчинников Ю.В.,
Нестерова И.А.,
Шабанов Г.К.</v>
          </cell>
          <cell r="L172" t="str">
            <v>ЮН23</v>
          </cell>
        </row>
        <row r="173">
          <cell r="F173" t="str">
            <v>Дергунов Василий</v>
          </cell>
          <cell r="G173">
            <v>34955</v>
          </cell>
          <cell r="H173" t="str">
            <v>кмс</v>
          </cell>
          <cell r="I173" t="str">
            <v>Санкт-Петербург-1</v>
          </cell>
          <cell r="J173" t="str">
            <v>СДЮШОР</v>
          </cell>
          <cell r="K173" t="str">
            <v>Нестерова И.А.</v>
          </cell>
          <cell r="L173" t="str">
            <v>СТ</v>
          </cell>
        </row>
        <row r="174">
          <cell r="E174">
            <v>36</v>
          </cell>
          <cell r="F174" t="str">
            <v>Шустов Александр</v>
          </cell>
          <cell r="G174" t="str">
            <v>29.06.84</v>
          </cell>
          <cell r="H174" t="str">
            <v>змс</v>
          </cell>
          <cell r="I174" t="str">
            <v>Московская</v>
          </cell>
          <cell r="K174" t="str">
            <v>Загорулько Е.П.</v>
          </cell>
        </row>
        <row r="175">
          <cell r="F175" t="str">
            <v>Кузнецов Сергей</v>
          </cell>
          <cell r="G175">
            <v>34132</v>
          </cell>
          <cell r="I175" t="str">
            <v>Челябинская</v>
          </cell>
          <cell r="J175" t="str">
            <v>СДЮСШОР №1</v>
          </cell>
          <cell r="K175" t="str">
            <v>Сафонова М.К.,
Свистун В.В.</v>
          </cell>
          <cell r="L175" t="str">
            <v>ЮН</v>
          </cell>
        </row>
        <row r="176">
          <cell r="F176" t="str">
            <v>Потапенко Даниил</v>
          </cell>
          <cell r="G176">
            <v>34025</v>
          </cell>
          <cell r="I176" t="str">
            <v>Челябинская</v>
          </cell>
          <cell r="J176" t="str">
            <v>СДЮСШОР №2</v>
          </cell>
          <cell r="K176" t="str">
            <v>Михайлов С.А.,
Завьялов В.В.</v>
          </cell>
          <cell r="L176" t="str">
            <v>ЮН</v>
          </cell>
        </row>
        <row r="177">
          <cell r="F177" t="str">
            <v>Леготин Антон</v>
          </cell>
          <cell r="G177" t="str">
            <v>09.11,93</v>
          </cell>
          <cell r="I177" t="str">
            <v>Челябинская</v>
          </cell>
          <cell r="J177" t="str">
            <v>СДЮСШОР №1</v>
          </cell>
          <cell r="K177" t="str">
            <v>Костицын Ю.И.,
Уфимцев С.Г.,
Москаленко В.И.</v>
          </cell>
          <cell r="L177" t="str">
            <v>ЮН</v>
          </cell>
        </row>
        <row r="178">
          <cell r="F178" t="str">
            <v>Зикеев Дмитрий</v>
          </cell>
          <cell r="G178">
            <v>33398</v>
          </cell>
          <cell r="I178" t="str">
            <v>Челябинская</v>
          </cell>
          <cell r="J178" t="str">
            <v>СДЮСШОР №2</v>
          </cell>
          <cell r="K178" t="str">
            <v>Пугач С.В.,
Гильгенберг В.А.</v>
          </cell>
          <cell r="L178" t="str">
            <v>ЮН23</v>
          </cell>
        </row>
        <row r="179">
          <cell r="E179">
            <v>8</v>
          </cell>
          <cell r="F179" t="str">
            <v>Демьянов Андрей</v>
          </cell>
          <cell r="G179">
            <v>31646</v>
          </cell>
          <cell r="H179" t="str">
            <v>мс</v>
          </cell>
          <cell r="I179" t="str">
            <v>Москва-
Смоленская</v>
          </cell>
          <cell r="J179" t="str">
            <v>ЦСП "Луч"</v>
          </cell>
          <cell r="K179" t="str">
            <v>Лагошин В.И.,
Трефилов В.А.</v>
          </cell>
          <cell r="L179">
            <v>5221</v>
          </cell>
        </row>
        <row r="180">
          <cell r="F180" t="str">
            <v>Шуровский Андрей</v>
          </cell>
          <cell r="G180">
            <v>34858</v>
          </cell>
          <cell r="I180" t="str">
            <v>Челябинская</v>
          </cell>
          <cell r="J180" t="str">
            <v>ДЮСШ №3</v>
          </cell>
          <cell r="K180" t="str">
            <v>Парамонова И.П.</v>
          </cell>
          <cell r="L180" t="str">
            <v>СТ</v>
          </cell>
        </row>
        <row r="181">
          <cell r="F181" t="str">
            <v>Резников Артём</v>
          </cell>
          <cell r="G181">
            <v>34757</v>
          </cell>
          <cell r="I181" t="str">
            <v>Челябинская</v>
          </cell>
          <cell r="J181" t="str">
            <v>СДЮСШОР №1</v>
          </cell>
          <cell r="K181" t="str">
            <v>Костицын Ю.И.,
Завьялов В.В.,
Штукины В.Г., А.В.</v>
          </cell>
          <cell r="L181" t="str">
            <v>СТ</v>
          </cell>
        </row>
        <row r="182">
          <cell r="F182" t="str">
            <v>Губанов Андрей</v>
          </cell>
          <cell r="G182">
            <v>34880</v>
          </cell>
          <cell r="I182" t="str">
            <v>Челябинская</v>
          </cell>
          <cell r="J182" t="str">
            <v>СДЮСШОР №1</v>
          </cell>
          <cell r="K182" t="str">
            <v>Костицын Ю.И.,
Уфимцев С.Г.,
Москаленко В.И.</v>
          </cell>
          <cell r="L182" t="str">
            <v>СТ</v>
          </cell>
        </row>
        <row r="183">
          <cell r="F183" t="str">
            <v>Шлепова Екатерина</v>
          </cell>
          <cell r="G183">
            <v>34894</v>
          </cell>
          <cell r="H183" t="str">
            <v>1р</v>
          </cell>
          <cell r="I183" t="str">
            <v>Москва</v>
          </cell>
          <cell r="J183" t="str">
            <v>СДЮСШОР ЮМ-
им. бр. Знаменских, УОР №2</v>
          </cell>
          <cell r="K183" t="str">
            <v>Павловы Н.В., В.И.</v>
          </cell>
          <cell r="L183" t="str">
            <v>СТ</v>
          </cell>
        </row>
        <row r="184">
          <cell r="F184" t="str">
            <v>Шумилова Мария</v>
          </cell>
          <cell r="G184">
            <v>32883</v>
          </cell>
          <cell r="H184" t="str">
            <v>мс</v>
          </cell>
          <cell r="I184" t="str">
            <v>Краснодарский-1</v>
          </cell>
          <cell r="J184" t="str">
            <v>ЮР ЦСП по л/а</v>
          </cell>
          <cell r="K184" t="str">
            <v>Чернов С.А.</v>
          </cell>
          <cell r="L184" t="str">
            <v>ЮН23</v>
          </cell>
        </row>
        <row r="185">
          <cell r="F185" t="str">
            <v>Табала Александр</v>
          </cell>
          <cell r="G185">
            <v>31555</v>
          </cell>
          <cell r="H185" t="str">
            <v>мс</v>
          </cell>
          <cell r="I185" t="str">
            <v>Москва</v>
          </cell>
          <cell r="J185" t="str">
            <v>СДЮСШОР ЮМ</v>
          </cell>
          <cell r="K185" t="str">
            <v>Табала А.И.,
Желанов С.В.</v>
          </cell>
          <cell r="L185" t="str">
            <v>ВЗР</v>
          </cell>
        </row>
        <row r="186">
          <cell r="F186" t="str">
            <v>Васильев Даниил</v>
          </cell>
          <cell r="G186">
            <v>31714</v>
          </cell>
          <cell r="H186" t="str">
            <v>мс</v>
          </cell>
          <cell r="I186" t="str">
            <v>Москва</v>
          </cell>
          <cell r="J186" t="str">
            <v>СДЮСШОР ЮМ</v>
          </cell>
          <cell r="K186" t="str">
            <v>Желанов С.В.</v>
          </cell>
          <cell r="L186" t="str">
            <v>ВЗР</v>
          </cell>
        </row>
        <row r="187">
          <cell r="F187" t="str">
            <v>Ястребова Полина</v>
          </cell>
          <cell r="G187">
            <v>35159</v>
          </cell>
          <cell r="H187" t="str">
            <v>кмс</v>
          </cell>
          <cell r="I187" t="str">
            <v>Брянская</v>
          </cell>
          <cell r="J187" t="str">
            <v>УОР СДЮШОР</v>
          </cell>
          <cell r="K187" t="str">
            <v>Шаптунов С.Г.</v>
          </cell>
          <cell r="L187" t="str">
            <v>СТ</v>
          </cell>
        </row>
        <row r="188">
          <cell r="F188" t="str">
            <v>Павликов Виталий</v>
          </cell>
          <cell r="G188">
            <v>33387</v>
          </cell>
          <cell r="H188" t="str">
            <v>мс</v>
          </cell>
          <cell r="I188" t="str">
            <v>Москва</v>
          </cell>
          <cell r="K188" t="str">
            <v>Кучеряну М.И.,
Желанов С.В.</v>
          </cell>
          <cell r="L188" t="str">
            <v>ЮН23</v>
          </cell>
        </row>
        <row r="189">
          <cell r="E189">
            <v>26</v>
          </cell>
          <cell r="F189" t="str">
            <v>Есипко Андрей</v>
          </cell>
          <cell r="G189">
            <v>32183</v>
          </cell>
          <cell r="H189" t="str">
            <v>кмс</v>
          </cell>
          <cell r="I189" t="str">
            <v>КБР</v>
          </cell>
          <cell r="J189" t="str">
            <v>ДЮСШ "Колос"</v>
          </cell>
          <cell r="K189" t="str">
            <v>Бондарь С.Н.</v>
          </cell>
        </row>
        <row r="190">
          <cell r="E190">
            <v>25</v>
          </cell>
          <cell r="F190" t="str">
            <v>Чернохатов Петр</v>
          </cell>
          <cell r="G190">
            <v>32492</v>
          </cell>
          <cell r="H190" t="str">
            <v>кмс</v>
          </cell>
          <cell r="I190" t="str">
            <v>КБР</v>
          </cell>
          <cell r="J190" t="str">
            <v>ДЮСШ "Колос"</v>
          </cell>
          <cell r="K190" t="str">
            <v>Бондарь С.Н.</v>
          </cell>
        </row>
        <row r="191">
          <cell r="E191">
            <v>37</v>
          </cell>
          <cell r="F191" t="str">
            <v>Васильев Аркадий</v>
          </cell>
          <cell r="H191" t="str">
            <v>мсмк</v>
          </cell>
          <cell r="I191" t="str">
            <v>Москва-
Псковская</v>
          </cell>
          <cell r="K191" t="str">
            <v>Лободин Л.А., Желанов С.В.</v>
          </cell>
        </row>
        <row r="192">
          <cell r="E192">
            <v>3</v>
          </cell>
          <cell r="F192" t="str">
            <v>Фролов Александр</v>
          </cell>
          <cell r="G192">
            <v>32976</v>
          </cell>
          <cell r="H192" t="str">
            <v>мс</v>
          </cell>
          <cell r="I192" t="str">
            <v>Краснодарский</v>
          </cell>
          <cell r="J192" t="str">
            <v>ЦСП по л/а</v>
          </cell>
          <cell r="K192" t="str">
            <v>Фроловы В.И., Н.В.</v>
          </cell>
          <cell r="L192">
            <v>5758</v>
          </cell>
        </row>
      </sheetData>
      <sheetData sheetId="3"/>
      <sheetData sheetId="4"/>
      <sheetData sheetId="5">
        <row r="7">
          <cell r="F7" t="str">
            <v>№</v>
          </cell>
          <cell r="G7" t="str">
            <v>Приход</v>
          </cell>
          <cell r="H7" t="str">
            <v>Показание секундомера</v>
          </cell>
        </row>
        <row r="10">
          <cell r="F10">
            <v>14</v>
          </cell>
          <cell r="H10">
            <v>7.01</v>
          </cell>
        </row>
        <row r="11">
          <cell r="F11">
            <v>27</v>
          </cell>
          <cell r="H11">
            <v>7.25</v>
          </cell>
        </row>
        <row r="12">
          <cell r="F12">
            <v>28</v>
          </cell>
          <cell r="H12">
            <v>7.47</v>
          </cell>
        </row>
        <row r="13">
          <cell r="F13">
            <v>36</v>
          </cell>
          <cell r="H13">
            <v>7.55</v>
          </cell>
        </row>
        <row r="14">
          <cell r="F14">
            <v>5</v>
          </cell>
          <cell r="H14">
            <v>7.24</v>
          </cell>
        </row>
        <row r="15">
          <cell r="F15">
            <v>8</v>
          </cell>
          <cell r="H15">
            <v>7.4</v>
          </cell>
        </row>
        <row r="19">
          <cell r="F19">
            <v>29</v>
          </cell>
          <cell r="H19">
            <v>7.33</v>
          </cell>
        </row>
        <row r="20">
          <cell r="F20">
            <v>26</v>
          </cell>
          <cell r="H20" t="str">
            <v>н/я</v>
          </cell>
        </row>
        <row r="21">
          <cell r="F21">
            <v>7</v>
          </cell>
          <cell r="H21">
            <v>7.04</v>
          </cell>
        </row>
        <row r="22">
          <cell r="F22">
            <v>25</v>
          </cell>
          <cell r="H22">
            <v>7.37</v>
          </cell>
        </row>
        <row r="26">
          <cell r="F26">
            <v>3</v>
          </cell>
          <cell r="H26">
            <v>7.23</v>
          </cell>
        </row>
        <row r="27">
          <cell r="F27">
            <v>1</v>
          </cell>
          <cell r="H27">
            <v>7.13</v>
          </cell>
        </row>
        <row r="28">
          <cell r="F28">
            <v>2</v>
          </cell>
          <cell r="H28">
            <v>7.15</v>
          </cell>
        </row>
        <row r="29">
          <cell r="F29">
            <v>6</v>
          </cell>
          <cell r="H29">
            <v>6.98</v>
          </cell>
        </row>
        <row r="30">
          <cell r="F30">
            <v>10</v>
          </cell>
          <cell r="H30">
            <v>6.99</v>
          </cell>
        </row>
      </sheetData>
      <sheetData sheetId="6">
        <row r="7">
          <cell r="F7" t="str">
            <v>№</v>
          </cell>
          <cell r="G7" t="str">
            <v>Приход</v>
          </cell>
          <cell r="H7" t="str">
            <v>Показание секундомера</v>
          </cell>
        </row>
        <row r="10">
          <cell r="F10">
            <v>43</v>
          </cell>
          <cell r="H10">
            <v>9.8699999999999992</v>
          </cell>
        </row>
        <row r="11">
          <cell r="F11">
            <v>41</v>
          </cell>
          <cell r="H11">
            <v>9.85</v>
          </cell>
        </row>
        <row r="12">
          <cell r="F12">
            <v>30</v>
          </cell>
          <cell r="H12">
            <v>9.18</v>
          </cell>
        </row>
        <row r="13">
          <cell r="F13">
            <v>31</v>
          </cell>
          <cell r="H13">
            <v>9.6999999999999993</v>
          </cell>
        </row>
        <row r="14">
          <cell r="F14">
            <v>32</v>
          </cell>
          <cell r="H14">
            <v>8.6</v>
          </cell>
        </row>
        <row r="18">
          <cell r="F18">
            <v>39</v>
          </cell>
          <cell r="H18">
            <v>9.02</v>
          </cell>
        </row>
        <row r="19">
          <cell r="F19">
            <v>40</v>
          </cell>
          <cell r="H19">
            <v>9.67</v>
          </cell>
        </row>
        <row r="20">
          <cell r="F20">
            <v>44</v>
          </cell>
          <cell r="H20">
            <v>8.74</v>
          </cell>
        </row>
        <row r="21">
          <cell r="F21">
            <v>46</v>
          </cell>
          <cell r="H21">
            <v>8.8699999999999992</v>
          </cell>
        </row>
        <row r="22">
          <cell r="F22">
            <v>42</v>
          </cell>
          <cell r="H22">
            <v>8.91</v>
          </cell>
        </row>
        <row r="26">
          <cell r="F26">
            <v>45</v>
          </cell>
          <cell r="H26">
            <v>8.86</v>
          </cell>
        </row>
        <row r="27">
          <cell r="F27">
            <v>35</v>
          </cell>
          <cell r="H27">
            <v>8.5299999999999994</v>
          </cell>
        </row>
        <row r="28">
          <cell r="F28">
            <v>34</v>
          </cell>
          <cell r="H28">
            <v>9.14</v>
          </cell>
        </row>
        <row r="29">
          <cell r="F29">
            <v>33</v>
          </cell>
          <cell r="H29">
            <v>8.6999999999999993</v>
          </cell>
        </row>
        <row r="30">
          <cell r="F30">
            <v>38</v>
          </cell>
          <cell r="H30">
            <v>8.74</v>
          </cell>
        </row>
        <row r="39">
          <cell r="H39" t="str">
            <v>НАЧАЛО 10.40</v>
          </cell>
        </row>
        <row r="40">
          <cell r="H40" t="str">
            <v>Окончание</v>
          </cell>
        </row>
        <row r="42">
          <cell r="F42" t="str">
            <v>№</v>
          </cell>
          <cell r="G42" t="str">
            <v>Приход</v>
          </cell>
          <cell r="H42" t="str">
            <v>Показание секундомера</v>
          </cell>
        </row>
        <row r="45">
          <cell r="F45">
            <v>25</v>
          </cell>
          <cell r="H45" t="str">
            <v>н/я</v>
          </cell>
        </row>
        <row r="46">
          <cell r="F46">
            <v>28</v>
          </cell>
          <cell r="H46">
            <v>8.44</v>
          </cell>
        </row>
        <row r="47">
          <cell r="F47">
            <v>29</v>
          </cell>
          <cell r="H47">
            <v>8.82</v>
          </cell>
        </row>
        <row r="48">
          <cell r="F48">
            <v>8</v>
          </cell>
          <cell r="H48">
            <v>8.42</v>
          </cell>
        </row>
        <row r="53">
          <cell r="F53">
            <v>10</v>
          </cell>
          <cell r="H53">
            <v>8.17</v>
          </cell>
        </row>
        <row r="54">
          <cell r="F54">
            <v>27</v>
          </cell>
          <cell r="H54">
            <v>8.33</v>
          </cell>
        </row>
        <row r="55">
          <cell r="F55">
            <v>36</v>
          </cell>
          <cell r="H55">
            <v>9.0399999999999991</v>
          </cell>
        </row>
        <row r="56">
          <cell r="F56">
            <v>14</v>
          </cell>
          <cell r="H56">
            <v>8.51</v>
          </cell>
        </row>
        <row r="57">
          <cell r="F57">
            <v>7</v>
          </cell>
          <cell r="H57">
            <v>8.91</v>
          </cell>
        </row>
        <row r="61">
          <cell r="F61">
            <v>1</v>
          </cell>
          <cell r="H61" t="str">
            <v>сошёл</v>
          </cell>
        </row>
        <row r="62">
          <cell r="F62">
            <v>3</v>
          </cell>
          <cell r="H62">
            <v>8.5299999999999994</v>
          </cell>
        </row>
        <row r="63">
          <cell r="F63">
            <v>6</v>
          </cell>
          <cell r="H63">
            <v>8.26</v>
          </cell>
        </row>
        <row r="64">
          <cell r="F64">
            <v>5</v>
          </cell>
          <cell r="H64">
            <v>8.36</v>
          </cell>
        </row>
        <row r="65">
          <cell r="F65">
            <v>2</v>
          </cell>
          <cell r="H65">
            <v>8.08</v>
          </cell>
        </row>
      </sheetData>
      <sheetData sheetId="7">
        <row r="4">
          <cell r="H4" t="str">
            <v>НАЧАЛО 14.20</v>
          </cell>
        </row>
        <row r="7">
          <cell r="F7" t="str">
            <v>№</v>
          </cell>
          <cell r="G7" t="str">
            <v>Приход</v>
          </cell>
          <cell r="H7" t="str">
            <v>Показание секундомера</v>
          </cell>
        </row>
        <row r="9">
          <cell r="F9">
            <v>10</v>
          </cell>
          <cell r="H9" t="str">
            <v>2.50,99</v>
          </cell>
        </row>
        <row r="10">
          <cell r="F10">
            <v>7</v>
          </cell>
          <cell r="H10" t="str">
            <v>2.50,54</v>
          </cell>
        </row>
        <row r="11">
          <cell r="F11">
            <v>36</v>
          </cell>
          <cell r="H11" t="str">
            <v>3.50,20</v>
          </cell>
        </row>
        <row r="12">
          <cell r="F12">
            <v>29</v>
          </cell>
          <cell r="H12" t="str">
            <v>2.54,25</v>
          </cell>
        </row>
        <row r="13">
          <cell r="F13">
            <v>1</v>
          </cell>
          <cell r="H13" t="str">
            <v>н/я</v>
          </cell>
        </row>
        <row r="14">
          <cell r="F14">
            <v>28</v>
          </cell>
          <cell r="H14" t="str">
            <v>н/я</v>
          </cell>
        </row>
        <row r="21">
          <cell r="F21">
            <v>8</v>
          </cell>
          <cell r="G21" t="str">
            <v>6</v>
          </cell>
          <cell r="H21" t="str">
            <v>2.51,93</v>
          </cell>
        </row>
        <row r="22">
          <cell r="F22">
            <v>6</v>
          </cell>
          <cell r="G22" t="str">
            <v>2</v>
          </cell>
          <cell r="H22" t="str">
            <v>2.43,52</v>
          </cell>
        </row>
        <row r="23">
          <cell r="F23">
            <v>5</v>
          </cell>
          <cell r="G23" t="str">
            <v>3</v>
          </cell>
          <cell r="H23" t="str">
            <v>2.46,82</v>
          </cell>
        </row>
        <row r="24">
          <cell r="F24">
            <v>2</v>
          </cell>
          <cell r="G24" t="str">
            <v>1</v>
          </cell>
          <cell r="H24" t="str">
            <v>2.43,46</v>
          </cell>
        </row>
        <row r="25">
          <cell r="F25">
            <v>27</v>
          </cell>
          <cell r="G25" t="str">
            <v>7</v>
          </cell>
          <cell r="H25" t="str">
            <v>2.52,87</v>
          </cell>
        </row>
        <row r="26">
          <cell r="F26">
            <v>3</v>
          </cell>
          <cell r="G26" t="str">
            <v>5</v>
          </cell>
          <cell r="H26" t="str">
            <v>2.50,72</v>
          </cell>
        </row>
        <row r="27">
          <cell r="F27">
            <v>14</v>
          </cell>
          <cell r="G27" t="str">
            <v>4</v>
          </cell>
          <cell r="H27" t="str">
            <v>2.49,74</v>
          </cell>
        </row>
        <row r="40">
          <cell r="H40" t="str">
            <v>НАЧАЛО 18.00</v>
          </cell>
        </row>
        <row r="41">
          <cell r="H41" t="str">
            <v>Окончание</v>
          </cell>
        </row>
        <row r="43">
          <cell r="F43" t="str">
            <v>№</v>
          </cell>
          <cell r="G43" t="str">
            <v>Приход</v>
          </cell>
          <cell r="H43" t="str">
            <v>Показание секундомера</v>
          </cell>
        </row>
        <row r="45">
          <cell r="F45">
            <v>31</v>
          </cell>
          <cell r="H45" t="str">
            <v>н/я</v>
          </cell>
        </row>
        <row r="46">
          <cell r="F46">
            <v>39</v>
          </cell>
          <cell r="H46" t="str">
            <v>2.30,18</v>
          </cell>
        </row>
        <row r="47">
          <cell r="F47">
            <v>44</v>
          </cell>
          <cell r="H47" t="str">
            <v>2.15,92</v>
          </cell>
        </row>
        <row r="48">
          <cell r="F48">
            <v>43</v>
          </cell>
          <cell r="H48" t="str">
            <v>2.48,07</v>
          </cell>
        </row>
        <row r="49">
          <cell r="F49">
            <v>40</v>
          </cell>
          <cell r="H49" t="str">
            <v>2.36,75</v>
          </cell>
        </row>
        <row r="50">
          <cell r="F50">
            <v>41</v>
          </cell>
          <cell r="H50" t="str">
            <v>2.57,00</v>
          </cell>
        </row>
        <row r="51">
          <cell r="F51">
            <v>33</v>
          </cell>
          <cell r="H51" t="str">
            <v>н/я</v>
          </cell>
        </row>
        <row r="57">
          <cell r="F57">
            <v>35</v>
          </cell>
          <cell r="H57" t="str">
            <v>2.16,35</v>
          </cell>
        </row>
        <row r="58">
          <cell r="F58">
            <v>38</v>
          </cell>
          <cell r="H58" t="str">
            <v>2.18,58</v>
          </cell>
        </row>
        <row r="59">
          <cell r="F59">
            <v>45</v>
          </cell>
          <cell r="H59" t="str">
            <v>2.27,17</v>
          </cell>
        </row>
        <row r="60">
          <cell r="F60">
            <v>34</v>
          </cell>
          <cell r="H60" t="str">
            <v>2.16,38</v>
          </cell>
        </row>
        <row r="61">
          <cell r="F61">
            <v>46</v>
          </cell>
          <cell r="H61" t="str">
            <v>2.30,49</v>
          </cell>
        </row>
        <row r="62">
          <cell r="F62">
            <v>32</v>
          </cell>
          <cell r="H62" t="str">
            <v>2.36,73</v>
          </cell>
        </row>
        <row r="63">
          <cell r="F63">
            <v>30</v>
          </cell>
          <cell r="H63" t="str">
            <v>2.23,68</v>
          </cell>
        </row>
        <row r="64">
          <cell r="F64">
            <v>42</v>
          </cell>
          <cell r="H64" t="str">
            <v>спр.</v>
          </cell>
        </row>
      </sheetData>
      <sheetData sheetId="8">
        <row r="4">
          <cell r="I4" t="str">
            <v>Начало 13.30</v>
          </cell>
        </row>
        <row r="5">
          <cell r="I5" t="str">
            <v>Окончание</v>
          </cell>
        </row>
        <row r="7">
          <cell r="F7" t="str">
            <v>№</v>
          </cell>
          <cell r="G7">
            <v>1</v>
          </cell>
          <cell r="H7">
            <v>2</v>
          </cell>
          <cell r="I7">
            <v>3</v>
          </cell>
          <cell r="J7" t="str">
            <v>Результат</v>
          </cell>
        </row>
        <row r="8">
          <cell r="F8">
            <v>2</v>
          </cell>
          <cell r="J8">
            <v>7.16</v>
          </cell>
        </row>
        <row r="9">
          <cell r="F9">
            <v>37</v>
          </cell>
        </row>
        <row r="10">
          <cell r="F10">
            <v>7</v>
          </cell>
          <cell r="J10">
            <v>7.06</v>
          </cell>
        </row>
        <row r="11">
          <cell r="F11">
            <v>36</v>
          </cell>
          <cell r="J11">
            <v>7.18</v>
          </cell>
        </row>
        <row r="12">
          <cell r="F12">
            <v>5</v>
          </cell>
          <cell r="J12">
            <v>7.13</v>
          </cell>
        </row>
        <row r="13">
          <cell r="F13">
            <v>3</v>
          </cell>
          <cell r="J13">
            <v>7.25</v>
          </cell>
        </row>
        <row r="14">
          <cell r="F14">
            <v>10</v>
          </cell>
          <cell r="J14">
            <v>6.83</v>
          </cell>
        </row>
        <row r="15">
          <cell r="F15">
            <v>15</v>
          </cell>
        </row>
        <row r="16">
          <cell r="F16">
            <v>26</v>
          </cell>
        </row>
        <row r="17">
          <cell r="F17">
            <v>14</v>
          </cell>
          <cell r="J17">
            <v>7.3</v>
          </cell>
        </row>
        <row r="18">
          <cell r="F18">
            <v>29</v>
          </cell>
          <cell r="J18">
            <v>6.83</v>
          </cell>
        </row>
        <row r="19">
          <cell r="F19">
            <v>28</v>
          </cell>
          <cell r="J19">
            <v>7.01</v>
          </cell>
        </row>
        <row r="20">
          <cell r="F20">
            <v>27</v>
          </cell>
          <cell r="J20">
            <v>7.04</v>
          </cell>
        </row>
        <row r="21">
          <cell r="F21">
            <v>25</v>
          </cell>
          <cell r="J21">
            <v>6.29</v>
          </cell>
        </row>
        <row r="22">
          <cell r="F22">
            <v>6</v>
          </cell>
          <cell r="J22">
            <v>7.52</v>
          </cell>
        </row>
        <row r="23">
          <cell r="F23">
            <v>8</v>
          </cell>
          <cell r="J23">
            <v>7.16</v>
          </cell>
        </row>
        <row r="24">
          <cell r="F24">
            <v>1</v>
          </cell>
          <cell r="J24">
            <v>7.24</v>
          </cell>
        </row>
        <row r="32">
          <cell r="I32" t="str">
            <v>Начало 16.30</v>
          </cell>
        </row>
        <row r="33">
          <cell r="I33" t="str">
            <v>Окончание</v>
          </cell>
        </row>
        <row r="35">
          <cell r="F35" t="str">
            <v>№</v>
          </cell>
          <cell r="G35">
            <v>1</v>
          </cell>
          <cell r="H35">
            <v>2</v>
          </cell>
          <cell r="I35">
            <v>3</v>
          </cell>
          <cell r="J35" t="str">
            <v>Результат</v>
          </cell>
        </row>
        <row r="36">
          <cell r="F36">
            <v>41</v>
          </cell>
          <cell r="J36">
            <v>5.08</v>
          </cell>
        </row>
        <row r="37">
          <cell r="F37">
            <v>39</v>
          </cell>
          <cell r="J37">
            <v>5.62</v>
          </cell>
        </row>
        <row r="38">
          <cell r="F38">
            <v>38</v>
          </cell>
          <cell r="J38">
            <v>6.23</v>
          </cell>
        </row>
        <row r="39">
          <cell r="F39">
            <v>42</v>
          </cell>
          <cell r="J39">
            <v>5.73</v>
          </cell>
        </row>
        <row r="40">
          <cell r="F40">
            <v>33</v>
          </cell>
          <cell r="J40">
            <v>0</v>
          </cell>
        </row>
        <row r="41">
          <cell r="F41">
            <v>35</v>
          </cell>
          <cell r="J41">
            <v>6.26</v>
          </cell>
        </row>
        <row r="42">
          <cell r="F42">
            <v>40</v>
          </cell>
          <cell r="J42">
            <v>5.03</v>
          </cell>
        </row>
        <row r="43">
          <cell r="F43">
            <v>34</v>
          </cell>
          <cell r="J43">
            <v>6</v>
          </cell>
        </row>
        <row r="44">
          <cell r="F44">
            <v>32</v>
          </cell>
          <cell r="J44">
            <v>5.75</v>
          </cell>
        </row>
        <row r="45">
          <cell r="F45">
            <v>46</v>
          </cell>
          <cell r="J45">
            <v>5.75</v>
          </cell>
        </row>
        <row r="46">
          <cell r="F46">
            <v>30</v>
          </cell>
          <cell r="J46">
            <v>5.63</v>
          </cell>
        </row>
        <row r="47">
          <cell r="F47">
            <v>43</v>
          </cell>
          <cell r="J47">
            <v>5.23</v>
          </cell>
        </row>
        <row r="48">
          <cell r="F48">
            <v>31</v>
          </cell>
          <cell r="J48">
            <v>5.01</v>
          </cell>
        </row>
        <row r="49">
          <cell r="F49">
            <v>44</v>
          </cell>
          <cell r="J49">
            <v>5.49</v>
          </cell>
        </row>
        <row r="50">
          <cell r="F50">
            <v>45</v>
          </cell>
          <cell r="J50">
            <v>6.22</v>
          </cell>
        </row>
      </sheetData>
      <sheetData sheetId="9">
        <row r="7">
          <cell r="F7" t="str">
            <v>№</v>
          </cell>
          <cell r="G7">
            <v>1</v>
          </cell>
          <cell r="H7">
            <v>2</v>
          </cell>
          <cell r="I7">
            <v>3</v>
          </cell>
          <cell r="J7" t="str">
            <v>Результат</v>
          </cell>
        </row>
        <row r="8">
          <cell r="F8">
            <v>26</v>
          </cell>
          <cell r="K8">
            <v>0.83849459234280133</v>
          </cell>
        </row>
        <row r="9">
          <cell r="F9">
            <v>28</v>
          </cell>
          <cell r="J9">
            <v>13.49</v>
          </cell>
          <cell r="K9">
            <v>14.133019154734235</v>
          </cell>
        </row>
        <row r="10">
          <cell r="F10">
            <v>6</v>
          </cell>
          <cell r="J10">
            <v>13.72</v>
          </cell>
          <cell r="K10">
            <v>14.462208696790622</v>
          </cell>
        </row>
        <row r="11">
          <cell r="F11">
            <v>25</v>
          </cell>
          <cell r="J11">
            <v>12.02</v>
          </cell>
          <cell r="K11">
            <v>12.118899076179202</v>
          </cell>
        </row>
        <row r="12">
          <cell r="F12">
            <v>2</v>
          </cell>
          <cell r="J12">
            <v>13.95</v>
          </cell>
          <cell r="K12">
            <v>14.501420875437596</v>
          </cell>
        </row>
        <row r="13">
          <cell r="F13">
            <v>8</v>
          </cell>
          <cell r="J13">
            <v>12.95</v>
          </cell>
          <cell r="K13">
            <v>13.167164670925233</v>
          </cell>
        </row>
        <row r="14">
          <cell r="F14">
            <v>3</v>
          </cell>
          <cell r="J14">
            <v>14.35</v>
          </cell>
          <cell r="K14">
            <v>15.228051557410739</v>
          </cell>
        </row>
        <row r="15">
          <cell r="F15">
            <v>15</v>
          </cell>
          <cell r="K15">
            <v>0.94868345380296026</v>
          </cell>
        </row>
        <row r="16">
          <cell r="F16">
            <v>1</v>
          </cell>
          <cell r="J16">
            <v>13.28</v>
          </cell>
          <cell r="K16">
            <v>13.87734371495368</v>
          </cell>
        </row>
        <row r="17">
          <cell r="F17">
            <v>5</v>
          </cell>
          <cell r="J17">
            <v>15.06</v>
          </cell>
          <cell r="K17">
            <v>15.165770426690933</v>
          </cell>
        </row>
        <row r="18">
          <cell r="F18">
            <v>10</v>
          </cell>
          <cell r="J18">
            <v>13.38</v>
          </cell>
          <cell r="K18">
            <v>13.881875071468411</v>
          </cell>
        </row>
        <row r="19">
          <cell r="F19">
            <v>7</v>
          </cell>
          <cell r="J19">
            <v>10.96</v>
          </cell>
          <cell r="K19">
            <v>11.313972698870371</v>
          </cell>
        </row>
        <row r="20">
          <cell r="F20">
            <v>37</v>
          </cell>
          <cell r="K20">
            <v>0.37716358106939296</v>
          </cell>
        </row>
        <row r="21">
          <cell r="F21">
            <v>29</v>
          </cell>
          <cell r="J21">
            <v>12.35</v>
          </cell>
          <cell r="K21">
            <v>12.511057550285724</v>
          </cell>
        </row>
        <row r="22">
          <cell r="F22">
            <v>14</v>
          </cell>
          <cell r="J22">
            <v>11.7</v>
          </cell>
          <cell r="K22">
            <v>11.996275950341026</v>
          </cell>
        </row>
        <row r="23">
          <cell r="F23">
            <v>27</v>
          </cell>
          <cell r="J23">
            <v>14.3</v>
          </cell>
          <cell r="K23">
            <v>14.853909960776635</v>
          </cell>
        </row>
        <row r="24">
          <cell r="F24">
            <v>36</v>
          </cell>
          <cell r="J24">
            <v>11.35</v>
          </cell>
          <cell r="K24">
            <v>12.123352050271519</v>
          </cell>
        </row>
        <row r="32">
          <cell r="I32" t="str">
            <v>Начало 13.45</v>
          </cell>
        </row>
        <row r="33">
          <cell r="I33" t="str">
            <v>Окончание</v>
          </cell>
        </row>
        <row r="35">
          <cell r="F35" t="str">
            <v>№</v>
          </cell>
          <cell r="G35">
            <v>1</v>
          </cell>
          <cell r="H35">
            <v>2</v>
          </cell>
          <cell r="I35">
            <v>3</v>
          </cell>
          <cell r="J35" t="str">
            <v>Результат</v>
          </cell>
        </row>
        <row r="36">
          <cell r="F36">
            <v>41</v>
          </cell>
          <cell r="J36">
            <v>9.84</v>
          </cell>
          <cell r="K36">
            <v>10.332793473196716</v>
          </cell>
        </row>
        <row r="37">
          <cell r="F37">
            <v>35</v>
          </cell>
          <cell r="J37">
            <v>14.04</v>
          </cell>
          <cell r="K37">
            <v>15.0115683807779</v>
          </cell>
        </row>
        <row r="38">
          <cell r="F38">
            <v>34</v>
          </cell>
          <cell r="J38">
            <v>14.21</v>
          </cell>
          <cell r="K38">
            <v>14.963119939716382</v>
          </cell>
        </row>
        <row r="39">
          <cell r="F39">
            <v>42</v>
          </cell>
          <cell r="J39">
            <v>12.33</v>
          </cell>
          <cell r="K39">
            <v>13.301093336644367</v>
          </cell>
        </row>
        <row r="40">
          <cell r="F40">
            <v>44</v>
          </cell>
          <cell r="J40">
            <v>8.69</v>
          </cell>
          <cell r="K40">
            <v>9.4833764228542989</v>
          </cell>
        </row>
        <row r="41">
          <cell r="F41">
            <v>40</v>
          </cell>
          <cell r="J41">
            <v>9.9499999999999993</v>
          </cell>
          <cell r="K41">
            <v>10.152219335286635</v>
          </cell>
        </row>
        <row r="42">
          <cell r="F42">
            <v>43</v>
          </cell>
          <cell r="J42">
            <v>12.14</v>
          </cell>
          <cell r="K42">
            <v>12.694095497050823</v>
          </cell>
        </row>
        <row r="43">
          <cell r="F43">
            <v>45</v>
          </cell>
          <cell r="J43">
            <v>12.66</v>
          </cell>
          <cell r="K43">
            <v>13.18594697236299</v>
          </cell>
        </row>
        <row r="44">
          <cell r="F44">
            <v>38</v>
          </cell>
          <cell r="J44">
            <v>14.08</v>
          </cell>
          <cell r="K44">
            <v>14.444370810893782</v>
          </cell>
        </row>
        <row r="45">
          <cell r="F45">
            <v>33</v>
          </cell>
          <cell r="J45">
            <v>12.18</v>
          </cell>
          <cell r="K45">
            <v>13.069475375995664</v>
          </cell>
        </row>
        <row r="46">
          <cell r="F46">
            <v>32</v>
          </cell>
          <cell r="J46">
            <v>11.6</v>
          </cell>
          <cell r="K46">
            <v>12.296809849117206</v>
          </cell>
        </row>
        <row r="47">
          <cell r="F47">
            <v>30</v>
          </cell>
          <cell r="J47">
            <v>12</v>
          </cell>
          <cell r="K47">
            <v>12.375558455044359</v>
          </cell>
        </row>
        <row r="48">
          <cell r="F48">
            <v>46</v>
          </cell>
          <cell r="J48">
            <v>11.87</v>
          </cell>
          <cell r="K48">
            <v>12.675712294949021</v>
          </cell>
        </row>
        <row r="49">
          <cell r="F49">
            <v>31</v>
          </cell>
          <cell r="J49">
            <v>8.3800000000000008</v>
          </cell>
          <cell r="K49">
            <v>8.6898282241258542</v>
          </cell>
        </row>
        <row r="50">
          <cell r="F50">
            <v>39</v>
          </cell>
          <cell r="J50">
            <v>11.51</v>
          </cell>
          <cell r="K50">
            <v>12.312953981407421</v>
          </cell>
        </row>
        <row r="51">
          <cell r="K51">
            <v>0.71491948027317598</v>
          </cell>
        </row>
        <row r="52">
          <cell r="K52">
            <v>0.32177031742127427</v>
          </cell>
        </row>
      </sheetData>
      <sheetData sheetId="10">
        <row r="4">
          <cell r="AK4" t="str">
            <v>НАЧАЛО 16.30</v>
          </cell>
        </row>
        <row r="5">
          <cell r="AK5" t="str">
            <v>Окончание</v>
          </cell>
        </row>
        <row r="7">
          <cell r="F7" t="str">
            <v>№</v>
          </cell>
          <cell r="AT7" t="str">
            <v>Рез-т</v>
          </cell>
        </row>
        <row r="8">
          <cell r="F8">
            <v>36</v>
          </cell>
          <cell r="AT8">
            <v>2.2999999999999998</v>
          </cell>
          <cell r="AU8">
            <v>2.6101919868645278</v>
          </cell>
        </row>
        <row r="9">
          <cell r="F9">
            <v>28</v>
          </cell>
          <cell r="AT9">
            <v>2.06</v>
          </cell>
          <cell r="AU9">
            <v>3.0317141438296376</v>
          </cell>
        </row>
        <row r="10">
          <cell r="F10">
            <v>14</v>
          </cell>
          <cell r="AT10">
            <v>2</v>
          </cell>
          <cell r="AU10">
            <v>2.6394380313423222</v>
          </cell>
        </row>
        <row r="11">
          <cell r="F11">
            <v>7</v>
          </cell>
          <cell r="AT11">
            <v>2.09</v>
          </cell>
          <cell r="AU11">
            <v>2.8220592991454883</v>
          </cell>
        </row>
        <row r="12">
          <cell r="F12">
            <v>3</v>
          </cell>
          <cell r="AT12">
            <v>2.06</v>
          </cell>
          <cell r="AU12">
            <v>2.407287297433625</v>
          </cell>
        </row>
        <row r="13">
          <cell r="F13">
            <v>25</v>
          </cell>
          <cell r="AT13">
            <v>1.97</v>
          </cell>
          <cell r="AU13">
            <v>2.929993572741588</v>
          </cell>
        </row>
        <row r="14">
          <cell r="F14">
            <v>29</v>
          </cell>
          <cell r="AT14">
            <v>1.88</v>
          </cell>
          <cell r="AU14">
            <v>2.2353257795513581</v>
          </cell>
        </row>
        <row r="15">
          <cell r="F15">
            <v>1</v>
          </cell>
          <cell r="AT15">
            <v>2.06</v>
          </cell>
          <cell r="AU15">
            <v>2.6471144337925137</v>
          </cell>
        </row>
        <row r="16">
          <cell r="F16">
            <v>15</v>
          </cell>
          <cell r="AU16">
            <v>0.78059017294431821</v>
          </cell>
        </row>
        <row r="17">
          <cell r="F17">
            <v>8</v>
          </cell>
          <cell r="AT17">
            <v>1.94</v>
          </cell>
          <cell r="AU17">
            <v>2.6843218501484483</v>
          </cell>
        </row>
        <row r="18">
          <cell r="F18">
            <v>2</v>
          </cell>
          <cell r="AT18">
            <v>2</v>
          </cell>
          <cell r="AU18">
            <v>2.2388965926141307</v>
          </cell>
        </row>
        <row r="19">
          <cell r="F19">
            <v>37</v>
          </cell>
          <cell r="AU19">
            <v>0.21906074526052888</v>
          </cell>
        </row>
        <row r="20">
          <cell r="F20">
            <v>27</v>
          </cell>
          <cell r="AT20">
            <v>2</v>
          </cell>
          <cell r="AU20">
            <v>2.1139479215421417</v>
          </cell>
        </row>
        <row r="21">
          <cell r="F21">
            <v>10</v>
          </cell>
          <cell r="AT21">
            <v>1.94</v>
          </cell>
          <cell r="AU21">
            <v>2.6536510850929891</v>
          </cell>
        </row>
        <row r="22">
          <cell r="F22">
            <v>5</v>
          </cell>
          <cell r="AT22">
            <v>2.06</v>
          </cell>
          <cell r="AU22">
            <v>2.6380464287321832</v>
          </cell>
        </row>
        <row r="23">
          <cell r="F23">
            <v>6</v>
          </cell>
          <cell r="AT23">
            <v>2</v>
          </cell>
          <cell r="AU23">
            <v>2.9798941781966697</v>
          </cell>
        </row>
        <row r="24">
          <cell r="F24">
            <v>26</v>
          </cell>
          <cell r="AU24">
            <v>0.20808488788242352</v>
          </cell>
        </row>
        <row r="27">
          <cell r="T27" t="str">
            <v>Секретарь</v>
          </cell>
        </row>
        <row r="31">
          <cell r="AK31" t="str">
            <v>НАЧАЛО 12.50</v>
          </cell>
        </row>
        <row r="32">
          <cell r="AK32" t="str">
            <v>Окончание</v>
          </cell>
        </row>
        <row r="34">
          <cell r="F34" t="str">
            <v>№</v>
          </cell>
          <cell r="AT34" t="str">
            <v>Рез-т</v>
          </cell>
        </row>
        <row r="35">
          <cell r="F35">
            <v>46</v>
          </cell>
          <cell r="AT35">
            <v>1.79</v>
          </cell>
          <cell r="AU35">
            <v>2.247167724540434</v>
          </cell>
        </row>
        <row r="36">
          <cell r="F36">
            <v>39</v>
          </cell>
          <cell r="AT36">
            <v>1.52</v>
          </cell>
          <cell r="AU36">
            <v>1.6091452252983229</v>
          </cell>
        </row>
        <row r="37">
          <cell r="F37">
            <v>34</v>
          </cell>
          <cell r="AT37">
            <v>1.79</v>
          </cell>
          <cell r="AU37">
            <v>2.5803728681865126</v>
          </cell>
        </row>
        <row r="38">
          <cell r="F38">
            <v>40</v>
          </cell>
          <cell r="AT38">
            <v>1.64</v>
          </cell>
          <cell r="AU38">
            <v>2.376806274073437</v>
          </cell>
        </row>
        <row r="39">
          <cell r="F39">
            <v>45</v>
          </cell>
          <cell r="AT39">
            <v>1.82</v>
          </cell>
          <cell r="AU39">
            <v>2.770937937702362</v>
          </cell>
        </row>
        <row r="40">
          <cell r="F40">
            <v>44</v>
          </cell>
          <cell r="AT40">
            <v>1.58</v>
          </cell>
          <cell r="AU40">
            <v>1.8582803444417293</v>
          </cell>
        </row>
        <row r="41">
          <cell r="F41">
            <v>33</v>
          </cell>
          <cell r="AT41">
            <v>1.73</v>
          </cell>
          <cell r="AU41">
            <v>2.345075770727163</v>
          </cell>
        </row>
        <row r="42">
          <cell r="F42">
            <v>30</v>
          </cell>
          <cell r="AT42">
            <v>1.61</v>
          </cell>
          <cell r="AU42">
            <v>1.9062782568968</v>
          </cell>
        </row>
        <row r="43">
          <cell r="F43">
            <v>31</v>
          </cell>
          <cell r="AT43">
            <v>1.58</v>
          </cell>
          <cell r="AU43">
            <v>2.2693974468921221</v>
          </cell>
        </row>
        <row r="44">
          <cell r="F44">
            <v>32</v>
          </cell>
          <cell r="AT44">
            <v>1.73</v>
          </cell>
          <cell r="AU44">
            <v>1.9462052534314211</v>
          </cell>
        </row>
        <row r="45">
          <cell r="F45">
            <v>41</v>
          </cell>
          <cell r="AT45">
            <v>1.61</v>
          </cell>
          <cell r="AU45">
            <v>2.445526641262048</v>
          </cell>
        </row>
        <row r="46">
          <cell r="F46">
            <v>38</v>
          </cell>
          <cell r="AT46">
            <v>1.79</v>
          </cell>
          <cell r="AU46">
            <v>2.579703484120385</v>
          </cell>
        </row>
        <row r="47">
          <cell r="F47">
            <v>42</v>
          </cell>
          <cell r="AT47">
            <v>1.76</v>
          </cell>
          <cell r="AU47">
            <v>2.2187560525484136</v>
          </cell>
        </row>
        <row r="48">
          <cell r="F48">
            <v>43</v>
          </cell>
          <cell r="AT48">
            <v>1.64</v>
          </cell>
          <cell r="AU48">
            <v>2.0892120282475268</v>
          </cell>
        </row>
        <row r="49">
          <cell r="F49">
            <v>35</v>
          </cell>
          <cell r="AT49">
            <v>1.79</v>
          </cell>
          <cell r="AU49">
            <v>2.0435751291693407</v>
          </cell>
        </row>
        <row r="50">
          <cell r="AU50">
            <v>0.36260250792385995</v>
          </cell>
        </row>
        <row r="51">
          <cell r="AU51">
            <v>0.69493520891470628</v>
          </cell>
        </row>
        <row r="54">
          <cell r="T54" t="str">
            <v>Секретарь</v>
          </cell>
        </row>
      </sheetData>
      <sheetData sheetId="11">
        <row r="4">
          <cell r="AK4" t="str">
            <v>НАЧАЛО 11.50</v>
          </cell>
        </row>
        <row r="5">
          <cell r="AK5" t="str">
            <v>Окончание</v>
          </cell>
        </row>
        <row r="7">
          <cell r="F7" t="str">
            <v>№</v>
          </cell>
          <cell r="AT7" t="str">
            <v>Рез-т</v>
          </cell>
        </row>
        <row r="8">
          <cell r="F8">
            <v>14</v>
          </cell>
          <cell r="AT8">
            <v>4.9000000000000004</v>
          </cell>
          <cell r="AU8">
            <v>5.6185033246274747</v>
          </cell>
        </row>
        <row r="9">
          <cell r="F9">
            <v>28</v>
          </cell>
          <cell r="AT9">
            <v>0</v>
          </cell>
          <cell r="AU9">
            <v>0.25448500537102081</v>
          </cell>
        </row>
        <row r="10">
          <cell r="F10">
            <v>15</v>
          </cell>
          <cell r="AT10" t="str">
            <v>н/я</v>
          </cell>
          <cell r="AU10" t="e">
            <v>#VALUE!</v>
          </cell>
        </row>
        <row r="11">
          <cell r="F11">
            <v>36</v>
          </cell>
          <cell r="AT11">
            <v>3</v>
          </cell>
          <cell r="AU11">
            <v>3.3334845831248177</v>
          </cell>
        </row>
        <row r="12">
          <cell r="F12">
            <v>27</v>
          </cell>
          <cell r="AT12">
            <v>4.5999999999999996</v>
          </cell>
          <cell r="AU12">
            <v>4.9342887108148146</v>
          </cell>
        </row>
        <row r="13">
          <cell r="F13">
            <v>7</v>
          </cell>
          <cell r="AT13">
            <v>4.4000000000000004</v>
          </cell>
          <cell r="AU13">
            <v>4.7312280078927147</v>
          </cell>
        </row>
        <row r="14">
          <cell r="F14">
            <v>8</v>
          </cell>
          <cell r="AT14">
            <v>4.8</v>
          </cell>
          <cell r="AU14">
            <v>5.791705496995025</v>
          </cell>
        </row>
        <row r="15">
          <cell r="F15">
            <v>29</v>
          </cell>
          <cell r="AT15">
            <v>3.9</v>
          </cell>
          <cell r="AU15">
            <v>4.2410472369848229</v>
          </cell>
        </row>
        <row r="16">
          <cell r="F16">
            <v>1</v>
          </cell>
          <cell r="AT16">
            <v>5</v>
          </cell>
          <cell r="AU16">
            <v>5.5330722662914082</v>
          </cell>
        </row>
        <row r="17">
          <cell r="F17">
            <v>26</v>
          </cell>
          <cell r="AT17" t="str">
            <v>н/я</v>
          </cell>
          <cell r="AU17" t="e">
            <v>#VALUE!</v>
          </cell>
        </row>
        <row r="18">
          <cell r="F18">
            <v>3</v>
          </cell>
          <cell r="AT18">
            <v>4.8</v>
          </cell>
          <cell r="AU18">
            <v>5.6457630174071483</v>
          </cell>
        </row>
        <row r="19">
          <cell r="F19">
            <v>6</v>
          </cell>
          <cell r="AT19">
            <v>4.5</v>
          </cell>
          <cell r="AU19">
            <v>5.2371525570738093</v>
          </cell>
        </row>
        <row r="20">
          <cell r="F20">
            <v>37</v>
          </cell>
          <cell r="AT20" t="str">
            <v>н/я</v>
          </cell>
          <cell r="AU20" t="e">
            <v>#VALUE!</v>
          </cell>
        </row>
        <row r="21">
          <cell r="F21">
            <v>25</v>
          </cell>
          <cell r="AT21" t="str">
            <v>н/я</v>
          </cell>
          <cell r="AU21" t="e">
            <v>#VALUE!</v>
          </cell>
        </row>
        <row r="22">
          <cell r="F22">
            <v>2</v>
          </cell>
          <cell r="AT22">
            <v>5.0999999999999996</v>
          </cell>
          <cell r="AU22">
            <v>5.6794012070030009</v>
          </cell>
        </row>
        <row r="23">
          <cell r="F23">
            <v>10</v>
          </cell>
          <cell r="AT23">
            <v>3.8</v>
          </cell>
          <cell r="AU23">
            <v>4.0371583970213845</v>
          </cell>
        </row>
        <row r="24">
          <cell r="F24">
            <v>5</v>
          </cell>
          <cell r="AT24">
            <v>4.8</v>
          </cell>
          <cell r="AU24">
            <v>5.0689303421237879</v>
          </cell>
        </row>
        <row r="25">
          <cell r="AU25">
            <v>0.86082649686279589</v>
          </cell>
        </row>
        <row r="26">
          <cell r="AU26">
            <v>0.48688066504545491</v>
          </cell>
        </row>
        <row r="27">
          <cell r="AU27">
            <v>0.73227299488914421</v>
          </cell>
        </row>
        <row r="30">
          <cell r="T30" t="str">
            <v>Секретарь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5"/>
  <sheetViews>
    <sheetView topLeftCell="A4" workbookViewId="0">
      <selection activeCell="A10" sqref="A10:XFD39"/>
    </sheetView>
  </sheetViews>
  <sheetFormatPr defaultRowHeight="15.75"/>
  <cols>
    <col min="1" max="1" width="3.85546875" style="54" customWidth="1"/>
    <col min="2" max="2" width="18.85546875" style="54" customWidth="1"/>
    <col min="3" max="3" width="7.140625" style="55" bestFit="1" customWidth="1"/>
    <col min="4" max="4" width="19.7109375" style="55" customWidth="1"/>
    <col min="5" max="5" width="4.42578125" style="54" hidden="1" customWidth="1"/>
    <col min="6" max="6" width="6.5703125" style="56" customWidth="1"/>
    <col min="7" max="7" width="5.5703125" style="56" customWidth="1"/>
    <col min="8" max="8" width="5.140625" style="56" customWidth="1"/>
    <col min="9" max="9" width="6.5703125" style="56" customWidth="1"/>
    <col min="10" max="10" width="5.5703125" style="56" customWidth="1"/>
    <col min="11" max="11" width="3.28515625" style="56" customWidth="1"/>
    <col min="12" max="12" width="6.5703125" style="56" customWidth="1"/>
    <col min="13" max="13" width="5.5703125" style="56" customWidth="1"/>
    <col min="14" max="14" width="3.28515625" style="56" customWidth="1"/>
    <col min="15" max="15" width="7.28515625" style="56" customWidth="1"/>
    <col min="16" max="16" width="5.5703125" style="56" customWidth="1"/>
    <col min="17" max="17" width="3.28515625" style="56" customWidth="1"/>
    <col min="18" max="18" width="8.140625" style="56" customWidth="1"/>
    <col min="19" max="21" width="9.140625" style="56" hidden="1" customWidth="1"/>
    <col min="22" max="22" width="6.7109375" style="56" customWidth="1"/>
    <col min="23" max="23" width="3.28515625" style="56" customWidth="1"/>
    <col min="24" max="26" width="5.42578125" style="56" hidden="1" customWidth="1"/>
    <col min="27" max="27" width="6.7109375" style="56" hidden="1" customWidth="1"/>
    <col min="28" max="28" width="21.85546875" style="54" customWidth="1"/>
    <col min="29" max="30" width="9.140625" style="54"/>
    <col min="31" max="31" width="0" style="54" hidden="1" customWidth="1"/>
    <col min="32" max="16384" width="9.140625" style="54"/>
  </cols>
  <sheetData>
    <row r="1" spans="1:31" s="11" customFormat="1" ht="23.25">
      <c r="A1" s="1" t="s">
        <v>0</v>
      </c>
      <c r="B1" s="2"/>
      <c r="C1" s="2"/>
      <c r="D1" s="2"/>
      <c r="E1" s="3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5"/>
      <c r="X1" s="4"/>
      <c r="Y1" s="4"/>
      <c r="Z1" s="4"/>
      <c r="AA1" s="4"/>
      <c r="AB1" s="7"/>
      <c r="AC1" s="8" t="s">
        <v>1</v>
      </c>
      <c r="AD1" s="9"/>
      <c r="AE1" s="10"/>
    </row>
    <row r="2" spans="1:31" s="14" customFormat="1" ht="12.75">
      <c r="A2" s="12" t="s">
        <v>2</v>
      </c>
      <c r="B2" s="13"/>
      <c r="C2" s="13"/>
      <c r="D2" s="13"/>
      <c r="E2" s="9"/>
      <c r="F2" s="10"/>
      <c r="G2" s="9"/>
      <c r="I2" s="12" t="s">
        <v>3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15"/>
      <c r="W2" s="9"/>
      <c r="X2" s="10"/>
      <c r="Y2" s="10"/>
      <c r="Z2" s="10"/>
      <c r="AA2" s="10"/>
      <c r="AB2" s="12" t="s">
        <v>3</v>
      </c>
      <c r="AC2" s="9" t="s">
        <v>4</v>
      </c>
      <c r="AD2" s="15" t="s">
        <v>5</v>
      </c>
      <c r="AE2" s="15" t="s">
        <v>5</v>
      </c>
    </row>
    <row r="3" spans="1:31" s="14" customFormat="1" ht="12.75">
      <c r="A3" s="12" t="s">
        <v>6</v>
      </c>
      <c r="B3" s="13"/>
      <c r="C3" s="13"/>
      <c r="D3" s="13"/>
      <c r="E3" s="9"/>
      <c r="F3" s="10"/>
      <c r="G3" s="9"/>
      <c r="I3" s="12" t="s">
        <v>7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8" t="s">
        <v>1</v>
      </c>
      <c r="W3" s="9"/>
      <c r="X3" s="10"/>
      <c r="Y3" s="10"/>
      <c r="Z3" s="10"/>
      <c r="AA3" s="10"/>
      <c r="AB3" s="12" t="s">
        <v>7</v>
      </c>
      <c r="AC3" s="9" t="s">
        <v>8</v>
      </c>
      <c r="AD3" s="15" t="s">
        <v>9</v>
      </c>
      <c r="AE3" s="15" t="s">
        <v>9</v>
      </c>
    </row>
    <row r="4" spans="1:31" s="14" customFormat="1" ht="12.75">
      <c r="A4" s="16" t="s">
        <v>10</v>
      </c>
      <c r="B4" s="13"/>
      <c r="C4" s="13"/>
      <c r="D4" s="13"/>
      <c r="E4" s="9"/>
      <c r="F4" s="10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17"/>
      <c r="S4" s="9"/>
      <c r="T4" s="9"/>
      <c r="U4" s="9"/>
      <c r="V4" s="9" t="s">
        <v>4</v>
      </c>
      <c r="X4" s="15" t="s">
        <v>5</v>
      </c>
      <c r="Y4" s="15"/>
      <c r="Z4" s="15"/>
      <c r="AA4" s="10"/>
      <c r="AB4" s="18"/>
      <c r="AC4" s="14" t="s">
        <v>11</v>
      </c>
      <c r="AD4" s="15" t="s">
        <v>12</v>
      </c>
      <c r="AE4" s="15" t="s">
        <v>12</v>
      </c>
    </row>
    <row r="5" spans="1:31" s="14" customFormat="1" ht="12.75">
      <c r="A5" s="16" t="s">
        <v>13</v>
      </c>
      <c r="B5" s="13"/>
      <c r="C5" s="13"/>
      <c r="D5" s="13"/>
      <c r="E5" s="9"/>
      <c r="F5" s="10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17"/>
      <c r="S5" s="9"/>
      <c r="T5" s="9"/>
      <c r="U5" s="9"/>
      <c r="V5" s="9" t="s">
        <v>8</v>
      </c>
      <c r="X5" s="15" t="s">
        <v>9</v>
      </c>
      <c r="Y5" s="15"/>
      <c r="Z5" s="15"/>
      <c r="AA5" s="10"/>
      <c r="AB5" s="18"/>
      <c r="AC5" s="9" t="s">
        <v>14</v>
      </c>
      <c r="AD5" s="15" t="s">
        <v>15</v>
      </c>
      <c r="AE5" s="15" t="s">
        <v>15</v>
      </c>
    </row>
    <row r="6" spans="1:31" s="14" customFormat="1" ht="12.75">
      <c r="A6" s="16" t="s">
        <v>16</v>
      </c>
      <c r="B6" s="13"/>
      <c r="C6" s="13"/>
      <c r="D6" s="13"/>
      <c r="E6" s="9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14" t="s">
        <v>11</v>
      </c>
      <c r="W6" s="9"/>
      <c r="X6" s="15" t="s">
        <v>12</v>
      </c>
      <c r="Y6" s="15"/>
      <c r="Z6" s="15"/>
      <c r="AA6" s="10"/>
      <c r="AB6" s="18"/>
      <c r="AC6" s="9" t="s">
        <v>17</v>
      </c>
      <c r="AD6" s="15" t="s">
        <v>18</v>
      </c>
      <c r="AE6" s="15" t="s">
        <v>18</v>
      </c>
    </row>
    <row r="7" spans="1:31" s="14" customFormat="1" ht="12.75">
      <c r="A7" s="12"/>
      <c r="B7" s="13"/>
      <c r="C7" s="13"/>
      <c r="D7" s="13"/>
      <c r="E7" s="9"/>
      <c r="F7" s="10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 t="s">
        <v>14</v>
      </c>
      <c r="W7" s="9"/>
      <c r="X7" s="15" t="s">
        <v>15</v>
      </c>
      <c r="Y7" s="15"/>
      <c r="Z7" s="15"/>
      <c r="AA7" s="10"/>
      <c r="AB7" s="18"/>
    </row>
    <row r="8" spans="1:31" s="14" customFormat="1" ht="12.75">
      <c r="A8" s="12"/>
      <c r="B8" s="13" t="s">
        <v>19</v>
      </c>
      <c r="C8" s="13"/>
      <c r="D8" s="13"/>
      <c r="E8" s="9"/>
      <c r="F8" s="10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 t="s">
        <v>17</v>
      </c>
      <c r="W8" s="9"/>
      <c r="X8" s="15" t="s">
        <v>18</v>
      </c>
      <c r="Y8" s="15"/>
      <c r="Z8" s="15"/>
      <c r="AA8" s="10"/>
      <c r="AB8" s="18"/>
    </row>
    <row r="9" spans="1:31" s="14" customFormat="1" ht="36">
      <c r="A9" s="19"/>
      <c r="B9" s="20" t="s">
        <v>20</v>
      </c>
      <c r="C9" s="20" t="s">
        <v>21</v>
      </c>
      <c r="D9" s="20" t="s">
        <v>22</v>
      </c>
      <c r="E9" s="21" t="s">
        <v>23</v>
      </c>
      <c r="F9" s="21" t="s">
        <v>24</v>
      </c>
      <c r="G9" s="21" t="s">
        <v>25</v>
      </c>
      <c r="H9" s="21" t="s">
        <v>26</v>
      </c>
      <c r="I9" s="21" t="s">
        <v>27</v>
      </c>
      <c r="J9" s="21" t="s">
        <v>25</v>
      </c>
      <c r="K9" s="21" t="s">
        <v>26</v>
      </c>
      <c r="L9" s="21" t="s">
        <v>28</v>
      </c>
      <c r="M9" s="21" t="s">
        <v>25</v>
      </c>
      <c r="N9" s="21" t="s">
        <v>26</v>
      </c>
      <c r="O9" s="21" t="s">
        <v>29</v>
      </c>
      <c r="P9" s="21" t="s">
        <v>25</v>
      </c>
      <c r="Q9" s="21" t="s">
        <v>26</v>
      </c>
      <c r="R9" s="21" t="s">
        <v>30</v>
      </c>
      <c r="S9" s="20"/>
      <c r="T9" s="20"/>
      <c r="U9" s="20"/>
      <c r="V9" s="22" t="s">
        <v>31</v>
      </c>
      <c r="W9" s="22" t="s">
        <v>26</v>
      </c>
      <c r="X9" s="22" t="s">
        <v>32</v>
      </c>
      <c r="Y9" s="22"/>
      <c r="Z9" s="22"/>
      <c r="AA9" s="22" t="s">
        <v>33</v>
      </c>
      <c r="AB9" s="20" t="s">
        <v>34</v>
      </c>
      <c r="AC9" s="20" t="s">
        <v>35</v>
      </c>
      <c r="AD9" s="20" t="s">
        <v>36</v>
      </c>
      <c r="AE9" s="20" t="s">
        <v>37</v>
      </c>
    </row>
    <row r="10" spans="1:31" s="14" customFormat="1" ht="12.75">
      <c r="A10" s="23">
        <v>1</v>
      </c>
      <c r="B10" s="24" t="str">
        <f>VLOOKUP($E10,[1]База!$E$1:$M$950,2,FALSE)</f>
        <v>Курбан Ольга</v>
      </c>
      <c r="C10" s="25">
        <f>VLOOKUP($E10,[1]База!$E$1:$M$950,3,FALSE)</f>
        <v>32127</v>
      </c>
      <c r="D10" s="26" t="str">
        <f>VLOOKUP($E10,[1]База!$E$1:$M$950,5,FALSE)</f>
        <v>Москва-
Иркутская</v>
      </c>
      <c r="E10" s="27">
        <v>35</v>
      </c>
      <c r="F10" s="28">
        <f>VLOOKUP($E10,'[1]60м сб'!$F$6:$K$719,3,FALSE)</f>
        <v>8.5299999999999994</v>
      </c>
      <c r="G10" s="29">
        <f>F11</f>
        <v>1010</v>
      </c>
      <c r="H10" s="30">
        <f>RANK(G10,G$10:G$991)</f>
        <v>1</v>
      </c>
      <c r="I10" s="28">
        <f>VLOOKUP($E10,[1]Высота!$F$1:$AU$870,41,FALSE)</f>
        <v>1.79</v>
      </c>
      <c r="J10" s="29">
        <f>G10+I11</f>
        <v>1976</v>
      </c>
      <c r="K10" s="30">
        <f>RANK(J10,J$10:J$991)</f>
        <v>1</v>
      </c>
      <c r="L10" s="28">
        <f>VLOOKUP($E10,[1]Ядро!$F$6:$K$1021,5,FALSE)</f>
        <v>14.04</v>
      </c>
      <c r="M10" s="29">
        <f>J10+L11</f>
        <v>2773</v>
      </c>
      <c r="N10" s="29">
        <f>RANK(M10,M$10:M$88)</f>
        <v>1</v>
      </c>
      <c r="O10" s="28">
        <f>VLOOKUP($E10,[1]Длина!$F$1:$J$1030,5,FALSE)</f>
        <v>6.26</v>
      </c>
      <c r="P10" s="29">
        <f>SUM(F11:O11)</f>
        <v>3703</v>
      </c>
      <c r="Q10" s="29">
        <f>RANK(P10,P$10:P$88)</f>
        <v>1</v>
      </c>
      <c r="R10" s="28" t="str">
        <f>VLOOKUP($E10,'[1]1000м'!$F$1:$J$702,3,FALSE)</f>
        <v>2.16,35</v>
      </c>
      <c r="S10" s="29" t="str">
        <f>MID(R10,1,1)</f>
        <v>2</v>
      </c>
      <c r="T10" s="29" t="str">
        <f>MID(R10,3,5)</f>
        <v>16,35</v>
      </c>
      <c r="U10" s="28">
        <f>S10*60+T10</f>
        <v>136.35</v>
      </c>
      <c r="V10" s="31">
        <f>SUM(F11:R11)</f>
        <v>4577</v>
      </c>
      <c r="W10" s="31">
        <f>RANK(V10,V$10:V$39)</f>
        <v>1</v>
      </c>
      <c r="X10" s="32"/>
      <c r="Y10" s="32"/>
      <c r="Z10" s="32"/>
      <c r="AA10" s="32">
        <f>SUM(Y10:Z10)</f>
        <v>0</v>
      </c>
      <c r="AB10" s="33" t="str">
        <f>VLOOKUP($E10,[1]База!$E$1:$M$950,7,FALSE)</f>
        <v>Лободин Л.А.,
Попов С.А.,
Белова И.Н.,
Ткаченко Г.Г.</v>
      </c>
      <c r="AC10" s="34">
        <f>VLOOKUP($E10,[1]База!$E$1:$M$950,8,FALSE)</f>
        <v>4792</v>
      </c>
      <c r="AD10" s="35">
        <f>SUM(AC10,V10)</f>
        <v>9369</v>
      </c>
      <c r="AE10" s="31">
        <f>RANK(AD10,AD$10:AD$918)</f>
        <v>1</v>
      </c>
    </row>
    <row r="11" spans="1:31" s="14" customFormat="1" ht="12.75">
      <c r="A11" s="36"/>
      <c r="B11" s="37"/>
      <c r="C11" s="38"/>
      <c r="D11" s="39" t="str">
        <f>VLOOKUP($E10,[1]База!$E$1:$M$950,6,FALSE)</f>
        <v>ЦСП по л/а</v>
      </c>
      <c r="E11" s="38"/>
      <c r="F11" s="38">
        <f>INT(20.0479*(17-F10)^1.835)</f>
        <v>1010</v>
      </c>
      <c r="G11" s="40"/>
      <c r="H11" s="40"/>
      <c r="I11" s="38">
        <f>INT(1.84523*(I10*100-75)^1.348)</f>
        <v>966</v>
      </c>
      <c r="J11" s="40"/>
      <c r="K11" s="40"/>
      <c r="L11" s="38">
        <f>INT(56.0211*(L10-1.5)^1.05)</f>
        <v>797</v>
      </c>
      <c r="M11" s="40"/>
      <c r="N11" s="40"/>
      <c r="O11" s="38">
        <f>INT(0.188807*(O10*100-210)^1.41)</f>
        <v>930</v>
      </c>
      <c r="P11" s="40"/>
      <c r="Q11" s="40"/>
      <c r="R11" s="38">
        <f>INT(0.11193*(254-U10)^1.88)</f>
        <v>874</v>
      </c>
      <c r="S11" s="40"/>
      <c r="T11" s="40"/>
      <c r="U11" s="38"/>
      <c r="V11" s="41"/>
      <c r="W11" s="41"/>
      <c r="X11" s="42"/>
      <c r="Y11" s="42"/>
      <c r="Z11" s="42"/>
      <c r="AA11" s="42"/>
      <c r="AB11" s="43"/>
      <c r="AC11" s="44"/>
      <c r="AD11" s="44"/>
      <c r="AE11" s="40"/>
    </row>
    <row r="12" spans="1:31" s="14" customFormat="1" ht="12.75">
      <c r="A12" s="23">
        <v>2</v>
      </c>
      <c r="B12" s="45" t="str">
        <f>VLOOKUP($E12,[1]База!$E$1:$M$950,2,FALSE)</f>
        <v>Гончарова Марина</v>
      </c>
      <c r="C12" s="25">
        <f>VLOOKUP($E12,[1]База!$E$1:$M$950,3,FALSE)</f>
        <v>31528</v>
      </c>
      <c r="D12" s="26" t="str">
        <f>VLOOKUP($E12,[1]База!$E$1:$M$950,5,FALSE)</f>
        <v>Кемеровская-Волгоградская</v>
      </c>
      <c r="E12" s="27">
        <v>38</v>
      </c>
      <c r="F12" s="28">
        <f>VLOOKUP($E12,'[1]60м сб'!$F$6:$K$719,3,FALSE)</f>
        <v>8.74</v>
      </c>
      <c r="G12" s="29">
        <f>F13</f>
        <v>965</v>
      </c>
      <c r="H12" s="30">
        <f>RANK(G12,G$10:G$991)</f>
        <v>4</v>
      </c>
      <c r="I12" s="28">
        <f>VLOOKUP($E12,[1]Высота!$F$1:$AU$870,41,FALSE)</f>
        <v>1.79</v>
      </c>
      <c r="J12" s="29">
        <f>G12+I13</f>
        <v>1931</v>
      </c>
      <c r="K12" s="30">
        <f>RANK(J12,J$10:J$991)</f>
        <v>3</v>
      </c>
      <c r="L12" s="28">
        <f>VLOOKUP($E12,[1]Ядро!$F$6:$K$1021,5,FALSE)</f>
        <v>14.08</v>
      </c>
      <c r="M12" s="29">
        <f>J12+L13</f>
        <v>2730</v>
      </c>
      <c r="N12" s="29">
        <f>RANK(M12,M$10:M$88)</f>
        <v>2</v>
      </c>
      <c r="O12" s="28">
        <f>VLOOKUP($E12,[1]Длина!$F$1:$J$1030,5,FALSE)</f>
        <v>6.23</v>
      </c>
      <c r="P12" s="29">
        <f>SUM(F13:O13)</f>
        <v>3651</v>
      </c>
      <c r="Q12" s="29">
        <f>RANK(P12,P$10:P$88)</f>
        <v>2</v>
      </c>
      <c r="R12" s="28" t="str">
        <f>VLOOKUP($E12,'[1]1000м'!$F$1:$J$702,3,FALSE)</f>
        <v>2.18,58</v>
      </c>
      <c r="S12" s="29" t="str">
        <f>MID(R12,1,1)</f>
        <v>2</v>
      </c>
      <c r="T12" s="29" t="str">
        <f>MID(R12,3,5)</f>
        <v>18,58</v>
      </c>
      <c r="U12" s="28">
        <f>S12*60+T12</f>
        <v>138.57999999999998</v>
      </c>
      <c r="V12" s="31">
        <f>SUM(F13:R13)</f>
        <v>4494</v>
      </c>
      <c r="W12" s="31">
        <f>RANK(V12,V$10:V$39)</f>
        <v>2</v>
      </c>
      <c r="X12" s="32"/>
      <c r="Y12" s="32"/>
      <c r="Z12" s="32"/>
      <c r="AA12" s="32">
        <f t="shared" ref="AA12" si="0">SUM(Y12:Z12)</f>
        <v>0</v>
      </c>
      <c r="AB12" s="33" t="str">
        <f>VLOOKUP($E12,[1]База!$E$1:$M$950,7,FALSE)</f>
        <v>Зацеляпин М.И.,
Канашевич А.М.</v>
      </c>
      <c r="AC12" s="34">
        <f>VLOOKUP($E12,[1]База!$E$1:$M$950,8,FALSE)</f>
        <v>4488</v>
      </c>
      <c r="AD12" s="35">
        <f t="shared" ref="AD12" si="1">SUM(AC12,V12)</f>
        <v>8982</v>
      </c>
      <c r="AE12" s="31">
        <f>RANK(AD12,AD$10:AD$918)</f>
        <v>2</v>
      </c>
    </row>
    <row r="13" spans="1:31" s="14" customFormat="1" ht="12.75">
      <c r="A13" s="36"/>
      <c r="B13" s="37"/>
      <c r="C13" s="38"/>
      <c r="D13" s="39"/>
      <c r="E13" s="38"/>
      <c r="F13" s="38">
        <f>INT(20.0479*(17-F12)^1.835)</f>
        <v>965</v>
      </c>
      <c r="G13" s="40"/>
      <c r="H13" s="40"/>
      <c r="I13" s="38">
        <f>INT(1.84523*(I12*100-75)^1.348)</f>
        <v>966</v>
      </c>
      <c r="J13" s="40"/>
      <c r="K13" s="40"/>
      <c r="L13" s="38">
        <f>INT(56.0211*(L12-1.5)^1.05)</f>
        <v>799</v>
      </c>
      <c r="M13" s="40"/>
      <c r="N13" s="40"/>
      <c r="O13" s="38">
        <f>INT(0.188807*(O12*100-210)^1.41)</f>
        <v>921</v>
      </c>
      <c r="P13" s="40"/>
      <c r="Q13" s="40"/>
      <c r="R13" s="38">
        <f>INT(0.11193*(254-U12)^1.88)</f>
        <v>843</v>
      </c>
      <c r="S13" s="40"/>
      <c r="T13" s="40"/>
      <c r="U13" s="38"/>
      <c r="V13" s="41"/>
      <c r="W13" s="41"/>
      <c r="X13" s="42"/>
      <c r="Y13" s="42"/>
      <c r="Z13" s="42"/>
      <c r="AA13" s="42"/>
      <c r="AB13" s="43"/>
      <c r="AC13" s="44"/>
      <c r="AD13" s="44"/>
      <c r="AE13" s="40"/>
    </row>
    <row r="14" spans="1:31" s="14" customFormat="1" ht="12.75">
      <c r="A14" s="23">
        <v>3</v>
      </c>
      <c r="B14" s="45" t="str">
        <f>VLOOKUP($E14,[1]База!$E$1:$M$950,2,FALSE)</f>
        <v>Бутвина Александра</v>
      </c>
      <c r="C14" s="25">
        <f>VLOOKUP($E14,[1]База!$E$1:$M$950,3,FALSE)</f>
        <v>31457</v>
      </c>
      <c r="D14" s="26" t="str">
        <f>VLOOKUP($E14,[1]База!$E$1:$M$950,5,FALSE)</f>
        <v>Санкт-Петербург-Ростовская</v>
      </c>
      <c r="E14" s="27">
        <v>34</v>
      </c>
      <c r="F14" s="28">
        <f>VLOOKUP($E14,'[1]60м сб'!$F$6:$K$719,3,FALSE)</f>
        <v>9.14</v>
      </c>
      <c r="G14" s="29">
        <f>F15</f>
        <v>881</v>
      </c>
      <c r="H14" s="30">
        <f>RANK(G14,G$10:G$991)</f>
        <v>10</v>
      </c>
      <c r="I14" s="28">
        <f>VLOOKUP($E14,[1]Высота!$F$1:$AU$870,41,FALSE)</f>
        <v>1.79</v>
      </c>
      <c r="J14" s="29">
        <f>G14+I15</f>
        <v>1847</v>
      </c>
      <c r="K14" s="30">
        <f>RANK(J14,J$10:J$991)</f>
        <v>8</v>
      </c>
      <c r="L14" s="28">
        <f>VLOOKUP($E14,[1]Ядро!$F$6:$K$1021,5,FALSE)</f>
        <v>14.21</v>
      </c>
      <c r="M14" s="29">
        <f>J14+L15</f>
        <v>2655</v>
      </c>
      <c r="N14" s="29">
        <f>RANK(M14,M$10:M$88)</f>
        <v>3</v>
      </c>
      <c r="O14" s="28">
        <f>VLOOKUP($E14,[1]Длина!$F$1:$J$1030,5,FALSE)</f>
        <v>6</v>
      </c>
      <c r="P14" s="29">
        <f>SUM(F15:O15)</f>
        <v>3505</v>
      </c>
      <c r="Q14" s="29">
        <f>RANK(P14,P$10:P$88)</f>
        <v>4</v>
      </c>
      <c r="R14" s="28" t="str">
        <f>VLOOKUP($E14,'[1]1000м'!$F$1:$J$702,3,FALSE)</f>
        <v>2.16,38</v>
      </c>
      <c r="S14" s="29" t="str">
        <f>MID(R14,1,1)</f>
        <v>2</v>
      </c>
      <c r="T14" s="29" t="str">
        <f>MID(R14,3,5)</f>
        <v>16,38</v>
      </c>
      <c r="U14" s="28">
        <f>S14*60+T14</f>
        <v>136.38</v>
      </c>
      <c r="V14" s="31">
        <f>SUM(F15:R15)</f>
        <v>4378</v>
      </c>
      <c r="W14" s="31">
        <f>RANK(V14,V$10:V$39)</f>
        <v>3</v>
      </c>
      <c r="X14" s="32"/>
      <c r="Y14" s="32"/>
      <c r="Z14" s="32"/>
      <c r="AA14" s="32">
        <f t="shared" ref="AA14" si="2">SUM(Y14:Z14)</f>
        <v>0</v>
      </c>
      <c r="AB14" s="33" t="str">
        <f>VLOOKUP($E14,[1]База!$E$1:$M$950,7,FALSE)</f>
        <v>Сретенцев В.В.,
Есина И.А.</v>
      </c>
      <c r="AC14" s="34">
        <f>VLOOKUP($E14,[1]База!$E$1:$M$950,8,FALSE)</f>
        <v>4476</v>
      </c>
      <c r="AD14" s="35">
        <f t="shared" ref="AD14" si="3">SUM(AC14,V14)</f>
        <v>8854</v>
      </c>
      <c r="AE14" s="31">
        <f>RANK(AD14,AD$10:AD$918)</f>
        <v>3</v>
      </c>
    </row>
    <row r="15" spans="1:31" s="14" customFormat="1" ht="12.75">
      <c r="A15" s="36"/>
      <c r="B15" s="37"/>
      <c r="C15" s="38"/>
      <c r="D15" s="39" t="str">
        <f>VLOOKUP($E14,[1]База!$E$1:$M$950,6,FALSE)</f>
        <v>РОУОР</v>
      </c>
      <c r="E15" s="38"/>
      <c r="F15" s="38">
        <f>INT(20.0479*(17-F14)^1.835)</f>
        <v>881</v>
      </c>
      <c r="G15" s="40"/>
      <c r="H15" s="40"/>
      <c r="I15" s="38">
        <f>INT(1.84523*(I14*100-75)^1.348)</f>
        <v>966</v>
      </c>
      <c r="J15" s="40"/>
      <c r="K15" s="40"/>
      <c r="L15" s="38">
        <f>INT(56.0211*(L14-1.5)^1.05)</f>
        <v>808</v>
      </c>
      <c r="M15" s="40"/>
      <c r="N15" s="40"/>
      <c r="O15" s="38">
        <f>INT(0.188807*(O14*100-210)^1.41)</f>
        <v>850</v>
      </c>
      <c r="P15" s="40"/>
      <c r="Q15" s="40"/>
      <c r="R15" s="38">
        <f>INT(0.11193*(254-U14)^1.88)</f>
        <v>873</v>
      </c>
      <c r="S15" s="40"/>
      <c r="T15" s="40"/>
      <c r="U15" s="38"/>
      <c r="V15" s="41"/>
      <c r="W15" s="41"/>
      <c r="X15" s="42"/>
      <c r="Y15" s="42"/>
      <c r="Z15" s="42"/>
      <c r="AA15" s="42"/>
      <c r="AB15" s="43"/>
      <c r="AC15" s="44"/>
      <c r="AD15" s="44"/>
      <c r="AE15" s="40"/>
    </row>
    <row r="16" spans="1:31" s="14" customFormat="1" ht="12.75">
      <c r="A16" s="23">
        <v>4</v>
      </c>
      <c r="B16" s="45" t="str">
        <f>VLOOKUP($E16,[1]База!$E$1:$M$950,2,FALSE)</f>
        <v>Александрова Ульяна</v>
      </c>
      <c r="C16" s="25">
        <f>VLOOKUP($E16,[1]База!$E$1:$M$950,3,FALSE)</f>
        <v>33239</v>
      </c>
      <c r="D16" s="25" t="str">
        <f>VLOOKUP($E16,[1]База!$E$1:$M$950,5,FALSE)</f>
        <v>Кемеровская</v>
      </c>
      <c r="E16" s="27">
        <v>45</v>
      </c>
      <c r="F16" s="28">
        <f>VLOOKUP($E16,'[1]60м сб'!$F$6:$K$719,3,FALSE)</f>
        <v>8.86</v>
      </c>
      <c r="G16" s="29">
        <f>F17</f>
        <v>939</v>
      </c>
      <c r="H16" s="30">
        <f>RANK(G16,G$10:G$991)</f>
        <v>6</v>
      </c>
      <c r="I16" s="28">
        <f>VLOOKUP($E16,[1]Высота!$F$1:$AU$870,41,FALSE)</f>
        <v>1.82</v>
      </c>
      <c r="J16" s="29">
        <f>G16+I17</f>
        <v>1942</v>
      </c>
      <c r="K16" s="30">
        <f>RANK(J16,J$10:J$991)</f>
        <v>2</v>
      </c>
      <c r="L16" s="28">
        <f>VLOOKUP($E16,[1]Ядро!$F$6:$K$1021,5,FALSE)</f>
        <v>12.66</v>
      </c>
      <c r="M16" s="29">
        <f>J16+L17</f>
        <v>2647</v>
      </c>
      <c r="N16" s="29">
        <f>RANK(M16,M$10:M$88)</f>
        <v>4</v>
      </c>
      <c r="O16" s="28">
        <f>VLOOKUP($E16,[1]Длина!$F$1:$J$1030,5,FALSE)</f>
        <v>6.22</v>
      </c>
      <c r="P16" s="29">
        <f>SUM(F17:O17)</f>
        <v>3565</v>
      </c>
      <c r="Q16" s="29">
        <f>RANK(P16,P$10:P$88)</f>
        <v>3</v>
      </c>
      <c r="R16" s="28" t="str">
        <f>VLOOKUP($E16,'[1]1000м'!$F$1:$J$702,3,FALSE)</f>
        <v>2.27,17</v>
      </c>
      <c r="S16" s="29" t="str">
        <f>MID(R16,1,1)</f>
        <v>2</v>
      </c>
      <c r="T16" s="29" t="str">
        <f>MID(R16,3,5)</f>
        <v>27,17</v>
      </c>
      <c r="U16" s="28">
        <f>S16*60+T16</f>
        <v>147.17000000000002</v>
      </c>
      <c r="V16" s="31">
        <f>SUM(F17:R17)</f>
        <v>4294</v>
      </c>
      <c r="W16" s="31">
        <f>RANK(V16,V$10:V$39)</f>
        <v>4</v>
      </c>
      <c r="X16" s="32"/>
      <c r="Y16" s="32"/>
      <c r="Z16" s="32"/>
      <c r="AA16" s="32">
        <f t="shared" ref="AA16" si="4">SUM(Y16:Z16)</f>
        <v>0</v>
      </c>
      <c r="AB16" s="33" t="str">
        <f>VLOOKUP($E16,[1]База!$E$1:$M$950,7,FALSE)</f>
        <v>Канашевич А.М.,
Бугаенко А.В.,
Геворкян Р.О.</v>
      </c>
      <c r="AC16" s="34">
        <f>VLOOKUP($E16,[1]База!$E$1:$M$950,8,FALSE)</f>
        <v>4367</v>
      </c>
      <c r="AD16" s="35">
        <f t="shared" ref="AD16" si="5">SUM(AC16,V16)</f>
        <v>8661</v>
      </c>
      <c r="AE16" s="31">
        <f>RANK(AD16,AD$10:AD$918)</f>
        <v>4</v>
      </c>
    </row>
    <row r="17" spans="1:31" s="14" customFormat="1" ht="12.75">
      <c r="A17" s="36"/>
      <c r="B17" s="37"/>
      <c r="C17" s="38"/>
      <c r="D17" s="39"/>
      <c r="E17" s="38"/>
      <c r="F17" s="38">
        <f>INT(20.0479*(17-F16)^1.835)</f>
        <v>939</v>
      </c>
      <c r="G17" s="40"/>
      <c r="H17" s="40"/>
      <c r="I17" s="38">
        <f>INT(1.84523*(I16*100-75)^1.348)</f>
        <v>1003</v>
      </c>
      <c r="J17" s="40"/>
      <c r="K17" s="40"/>
      <c r="L17" s="38">
        <f>INT(56.0211*(L16-1.5)^1.05)</f>
        <v>705</v>
      </c>
      <c r="M17" s="40"/>
      <c r="N17" s="40"/>
      <c r="O17" s="38">
        <f>INT(0.188807*(O16*100-210)^1.41)</f>
        <v>918</v>
      </c>
      <c r="P17" s="40"/>
      <c r="Q17" s="40"/>
      <c r="R17" s="38">
        <f>INT(0.11193*(254-U16)^1.88)</f>
        <v>729</v>
      </c>
      <c r="S17" s="40"/>
      <c r="T17" s="40"/>
      <c r="U17" s="38"/>
      <c r="V17" s="41"/>
      <c r="W17" s="41"/>
      <c r="X17" s="42"/>
      <c r="Y17" s="42"/>
      <c r="Z17" s="42"/>
      <c r="AA17" s="42"/>
      <c r="AB17" s="43"/>
      <c r="AC17" s="44"/>
      <c r="AD17" s="44"/>
      <c r="AE17" s="40"/>
    </row>
    <row r="18" spans="1:31" s="14" customFormat="1" ht="12.75">
      <c r="A18" s="23">
        <v>5</v>
      </c>
      <c r="B18" s="45" t="str">
        <f>VLOOKUP($E18,[1]База!$E$1:$M$950,2,FALSE)</f>
        <v>Полтавец Кристина</v>
      </c>
      <c r="C18" s="25">
        <f>VLOOKUP($E18,[1]База!$E$1:$M$950,3,FALSE)</f>
        <v>33183</v>
      </c>
      <c r="D18" s="26" t="str">
        <f>VLOOKUP($E18,[1]База!$E$1:$M$950,5,FALSE)</f>
        <v>Кемеровская</v>
      </c>
      <c r="E18" s="27">
        <v>46</v>
      </c>
      <c r="F18" s="28">
        <f>VLOOKUP($E18,'[1]60м сб'!$F$6:$K$719,3,FALSE)</f>
        <v>8.8699999999999992</v>
      </c>
      <c r="G18" s="29">
        <f>F19</f>
        <v>937</v>
      </c>
      <c r="H18" s="30">
        <f>RANK(G18,G$10:G$991)</f>
        <v>7</v>
      </c>
      <c r="I18" s="28">
        <f>VLOOKUP($E18,[1]Высота!$F$1:$AU$870,41,FALSE)</f>
        <v>1.79</v>
      </c>
      <c r="J18" s="29">
        <f>G18+I19</f>
        <v>1903</v>
      </c>
      <c r="K18" s="30">
        <f>RANK(J18,J$10:J$991)</f>
        <v>4</v>
      </c>
      <c r="L18" s="28">
        <f>VLOOKUP($E18,[1]Ядро!$F$6:$K$1021,5,FALSE)</f>
        <v>11.87</v>
      </c>
      <c r="M18" s="29">
        <f>J18+L19</f>
        <v>2556</v>
      </c>
      <c r="N18" s="29">
        <f>RANK(M18,M$10:M$88)</f>
        <v>5</v>
      </c>
      <c r="O18" s="28">
        <f>VLOOKUP($E18,[1]Длина!$F$1:$J$1030,5,FALSE)</f>
        <v>5.75</v>
      </c>
      <c r="P18" s="29">
        <f>SUM(F19:O19)</f>
        <v>3330</v>
      </c>
      <c r="Q18" s="29">
        <f>RANK(P18,P$10:P$88)</f>
        <v>5</v>
      </c>
      <c r="R18" s="28" t="str">
        <f>VLOOKUP($E18,'[1]1000м'!$F$1:$J$702,3,FALSE)</f>
        <v>2.30,49</v>
      </c>
      <c r="S18" s="29" t="str">
        <f>MID(R18,1,1)</f>
        <v>2</v>
      </c>
      <c r="T18" s="29" t="str">
        <f>MID(R18,3,5)</f>
        <v>30,49</v>
      </c>
      <c r="U18" s="28">
        <f>S18*60+T18</f>
        <v>150.49</v>
      </c>
      <c r="V18" s="31">
        <f>SUM(F19:R19)</f>
        <v>4017</v>
      </c>
      <c r="W18" s="31">
        <f>RANK(V18,V$10:V$39)</f>
        <v>5</v>
      </c>
      <c r="X18" s="32"/>
      <c r="Y18" s="32"/>
      <c r="Z18" s="32"/>
      <c r="AA18" s="32">
        <f t="shared" ref="AA18" si="6">SUM(Y18:Z18)</f>
        <v>0</v>
      </c>
      <c r="AB18" s="33" t="str">
        <f>VLOOKUP($E18,[1]База!$E$1:$M$950,7,FALSE)</f>
        <v>Канашевич А.М.,
Шемякина Г.В.</v>
      </c>
      <c r="AC18" s="34">
        <f>VLOOKUP($E18,[1]База!$E$1:$M$950,8,FALSE)</f>
        <v>3951</v>
      </c>
      <c r="AD18" s="35">
        <f t="shared" ref="AD18" si="7">SUM(AC18,V18)</f>
        <v>7968</v>
      </c>
      <c r="AE18" s="31">
        <f>RANK(AD18,AD$10:AD$918)</f>
        <v>5</v>
      </c>
    </row>
    <row r="19" spans="1:31" s="14" customFormat="1" ht="12.75">
      <c r="A19" s="36"/>
      <c r="B19" s="37"/>
      <c r="C19" s="38"/>
      <c r="D19" s="39" t="str">
        <f>VLOOKUP($E18,[1]База!$E$1:$M$950,6,FALSE)</f>
        <v>ОСДЮСШОР</v>
      </c>
      <c r="E19" s="38"/>
      <c r="F19" s="38">
        <f>INT(20.0479*(17-F18)^1.835)</f>
        <v>937</v>
      </c>
      <c r="G19" s="40"/>
      <c r="H19" s="40"/>
      <c r="I19" s="38">
        <f>INT(1.84523*(I18*100-75)^1.348)</f>
        <v>966</v>
      </c>
      <c r="J19" s="40"/>
      <c r="K19" s="40"/>
      <c r="L19" s="38">
        <f>INT(56.0211*(L18-1.5)^1.05)</f>
        <v>653</v>
      </c>
      <c r="M19" s="40"/>
      <c r="N19" s="40"/>
      <c r="O19" s="38">
        <f>INT(0.188807*(O18*100-210)^1.41)</f>
        <v>774</v>
      </c>
      <c r="P19" s="40"/>
      <c r="Q19" s="40"/>
      <c r="R19" s="38">
        <f>INT(0.11193*(254-U18)^1.88)</f>
        <v>687</v>
      </c>
      <c r="S19" s="40"/>
      <c r="T19" s="40"/>
      <c r="U19" s="38"/>
      <c r="V19" s="41"/>
      <c r="W19" s="41"/>
      <c r="X19" s="42"/>
      <c r="Y19" s="42"/>
      <c r="Z19" s="42"/>
      <c r="AA19" s="42"/>
      <c r="AB19" s="43"/>
      <c r="AC19" s="44"/>
      <c r="AD19" s="44"/>
      <c r="AE19" s="40"/>
    </row>
    <row r="20" spans="1:31" s="14" customFormat="1" ht="12.75">
      <c r="A20" s="23">
        <v>6</v>
      </c>
      <c r="B20" s="45" t="str">
        <f>VLOOKUP($E20,[1]База!$E$1:$M$950,2,FALSE)</f>
        <v>Ермолина Елена</v>
      </c>
      <c r="C20" s="25">
        <f>VLOOKUP($E20,[1]База!$E$1:$M$950,3,FALSE)</f>
        <v>32542</v>
      </c>
      <c r="D20" s="25" t="str">
        <f>VLOOKUP($E20,[1]База!$E$1:$M$950,5,FALSE)</f>
        <v>Р. Адыгея</v>
      </c>
      <c r="E20" s="27">
        <v>30</v>
      </c>
      <c r="F20" s="28">
        <f>VLOOKUP($E20,'[1]60м сб'!$F$6:$K$719,3,FALSE)</f>
        <v>9.18</v>
      </c>
      <c r="G20" s="29">
        <f>F21</f>
        <v>873</v>
      </c>
      <c r="H20" s="30">
        <f>RANK(G20,G$10:G$991)</f>
        <v>11</v>
      </c>
      <c r="I20" s="28">
        <f>VLOOKUP($E20,[1]Высота!$F$1:$AU$870,41,FALSE)</f>
        <v>1.61</v>
      </c>
      <c r="J20" s="29">
        <f>G20+I21</f>
        <v>1620</v>
      </c>
      <c r="K20" s="30">
        <f>RANK(J20,J$10:J$991)</f>
        <v>10</v>
      </c>
      <c r="L20" s="28">
        <f>VLOOKUP($E20,[1]Ядро!$F$6:$K$1021,5,FALSE)</f>
        <v>12</v>
      </c>
      <c r="M20" s="29">
        <f>J20+L21</f>
        <v>2281</v>
      </c>
      <c r="N20" s="29">
        <f>RANK(M20,M$10:M$88)</f>
        <v>9</v>
      </c>
      <c r="O20" s="28">
        <f>VLOOKUP($E20,[1]Длина!$F$1:$J$1030,5,FALSE)</f>
        <v>5.63</v>
      </c>
      <c r="P20" s="29">
        <f>SUM(F21:O21)</f>
        <v>3019</v>
      </c>
      <c r="Q20" s="29">
        <f>RANK(P20,P$10:P$88)</f>
        <v>8</v>
      </c>
      <c r="R20" s="28" t="str">
        <f>VLOOKUP($E20,'[1]1000м'!$F$1:$J$702,3,FALSE)</f>
        <v>2.23,68</v>
      </c>
      <c r="S20" s="29" t="str">
        <f t="shared" ref="S20" si="8">MID(R20,1,1)</f>
        <v>2</v>
      </c>
      <c r="T20" s="29" t="str">
        <f>MID(R20,3,5)</f>
        <v>23,68</v>
      </c>
      <c r="U20" s="28">
        <f>S20*60+T20</f>
        <v>143.68</v>
      </c>
      <c r="V20" s="31">
        <f>SUM(F21:R21)</f>
        <v>3793</v>
      </c>
      <c r="W20" s="31">
        <f>RANK(V20,V$10:V$39)</f>
        <v>7</v>
      </c>
      <c r="X20" s="32"/>
      <c r="Y20" s="32"/>
      <c r="Z20" s="32"/>
      <c r="AA20" s="32">
        <f t="shared" ref="AA20" si="9">SUM(Y20:Z20)</f>
        <v>0</v>
      </c>
      <c r="AB20" s="33" t="str">
        <f>VLOOKUP($E20,[1]База!$E$1:$M$950,7,FALSE)</f>
        <v>Суханов С.М.,
Парфёнова С.О.</v>
      </c>
      <c r="AC20" s="34">
        <f>VLOOKUP($E20,[1]База!$E$1:$M$950,8,FALSE)</f>
        <v>3900</v>
      </c>
      <c r="AD20" s="35">
        <f t="shared" ref="AD20" si="10">SUM(AC20,V20)</f>
        <v>7693</v>
      </c>
      <c r="AE20" s="31">
        <f>RANK(AD20,AD$10:AD$918)</f>
        <v>6</v>
      </c>
    </row>
    <row r="21" spans="1:31" s="14" customFormat="1" ht="12.75">
      <c r="A21" s="36"/>
      <c r="B21" s="37"/>
      <c r="C21" s="38"/>
      <c r="D21" s="39" t="str">
        <f>VLOOKUP($E20,[1]База!$E$1:$M$950,6,FALSE)</f>
        <v>ШВСМ</v>
      </c>
      <c r="E21" s="38"/>
      <c r="F21" s="38">
        <f>INT(20.0479*(17-F20)^1.835)</f>
        <v>873</v>
      </c>
      <c r="G21" s="40"/>
      <c r="H21" s="40"/>
      <c r="I21" s="38">
        <f>INT(1.84523*(I20*100-75)^1.348)</f>
        <v>747</v>
      </c>
      <c r="J21" s="40"/>
      <c r="K21" s="40"/>
      <c r="L21" s="38">
        <f>INT(56.0211*(L20-1.5)^1.05)</f>
        <v>661</v>
      </c>
      <c r="M21" s="40"/>
      <c r="N21" s="40"/>
      <c r="O21" s="38">
        <f>INT(0.188807*(O20*100-210)^1.41)</f>
        <v>738</v>
      </c>
      <c r="P21" s="40"/>
      <c r="Q21" s="40"/>
      <c r="R21" s="38">
        <f>INT(0.11193*(254-U20)^1.88)</f>
        <v>774</v>
      </c>
      <c r="S21" s="40"/>
      <c r="T21" s="40"/>
      <c r="U21" s="38"/>
      <c r="V21" s="41"/>
      <c r="W21" s="41"/>
      <c r="X21" s="42"/>
      <c r="Y21" s="42"/>
      <c r="Z21" s="42"/>
      <c r="AA21" s="42"/>
      <c r="AB21" s="43"/>
      <c r="AC21" s="44"/>
      <c r="AD21" s="44"/>
      <c r="AE21" s="40"/>
    </row>
    <row r="22" spans="1:31" s="14" customFormat="1" ht="12.75">
      <c r="A22" s="23">
        <v>7</v>
      </c>
      <c r="B22" s="45" t="str">
        <f>VLOOKUP($E22,[1]База!$E$1:$M$950,2,FALSE)</f>
        <v>Ковалева Евгения</v>
      </c>
      <c r="C22" s="25">
        <f>VLOOKUP($E22,[1]База!$E$1:$M$950,3,FALSE)</f>
        <v>33107</v>
      </c>
      <c r="D22" s="25" t="str">
        <f>VLOOKUP($E22,[1]База!$E$1:$M$950,5,FALSE)</f>
        <v>Москва</v>
      </c>
      <c r="E22" s="27">
        <v>44</v>
      </c>
      <c r="F22" s="28">
        <f>VLOOKUP($E22,'[1]60м сб'!$F$6:$K$719,3,FALSE)</f>
        <v>8.74</v>
      </c>
      <c r="G22" s="29">
        <f>F23</f>
        <v>965</v>
      </c>
      <c r="H22" s="30">
        <f>RANK(G22,G$10:G$991)</f>
        <v>4</v>
      </c>
      <c r="I22" s="28">
        <f>VLOOKUP($E22,[1]Высота!$F$1:$AU$870,41,FALSE)</f>
        <v>1.58</v>
      </c>
      <c r="J22" s="29">
        <f>G22+I23</f>
        <v>1677</v>
      </c>
      <c r="K22" s="30">
        <f>RANK(J22,J$10:J$991)</f>
        <v>9</v>
      </c>
      <c r="L22" s="28">
        <f>VLOOKUP($E22,[1]Ядро!$F$6:$K$1021,5,FALSE)</f>
        <v>8.69</v>
      </c>
      <c r="M22" s="29">
        <f>J22+L23</f>
        <v>2121</v>
      </c>
      <c r="N22" s="29">
        <f>RANK(M22,M$10:M$88)</f>
        <v>12</v>
      </c>
      <c r="O22" s="28">
        <f>VLOOKUP($E22,[1]Длина!$F$1:$J$1030,5,FALSE)</f>
        <v>5.49</v>
      </c>
      <c r="P22" s="29">
        <f>SUM(F23:O23)</f>
        <v>2818</v>
      </c>
      <c r="Q22" s="29">
        <f>RANK(P22,P$10:P$88)</f>
        <v>10</v>
      </c>
      <c r="R22" s="28" t="str">
        <f>VLOOKUP($E22,'[1]1000м'!$F$1:$J$702,3,FALSE)</f>
        <v>2.15,92</v>
      </c>
      <c r="S22" s="29" t="str">
        <f t="shared" ref="S22" si="11">MID(R22,1,1)</f>
        <v>2</v>
      </c>
      <c r="T22" s="29" t="str">
        <f>MID(R22,3,5)</f>
        <v>15,92</v>
      </c>
      <c r="U22" s="28">
        <f>S22*60+T22</f>
        <v>135.91999999999999</v>
      </c>
      <c r="V22" s="31">
        <f>SUM(F23:R23)</f>
        <v>3698</v>
      </c>
      <c r="W22" s="31">
        <f>RANK(V22,V$10:V$39)</f>
        <v>8</v>
      </c>
      <c r="X22" s="32"/>
      <c r="Y22" s="32"/>
      <c r="Z22" s="32"/>
      <c r="AA22" s="32">
        <f t="shared" ref="AA22" si="12">SUM(Y22:Z22)</f>
        <v>0</v>
      </c>
      <c r="AB22" s="33" t="str">
        <f>VLOOKUP($E22,[1]База!$E$1:$M$950,7,FALSE)</f>
        <v>Голубенко Ю.И.</v>
      </c>
      <c r="AC22" s="34">
        <f>VLOOKUP($E22,[1]База!$E$1:$M$950,8,FALSE)</f>
        <v>3825</v>
      </c>
      <c r="AD22" s="35">
        <f t="shared" ref="AD22" si="13">SUM(AC22,V22)</f>
        <v>7523</v>
      </c>
      <c r="AE22" s="31">
        <f>RANK(AD22,AD$10:AD$918)</f>
        <v>7</v>
      </c>
    </row>
    <row r="23" spans="1:31" s="14" customFormat="1" ht="12.75">
      <c r="A23" s="36"/>
      <c r="B23" s="37"/>
      <c r="C23" s="38"/>
      <c r="D23" s="39"/>
      <c r="E23" s="38"/>
      <c r="F23" s="38">
        <f>INT(20.0479*(17-F22)^1.835)</f>
        <v>965</v>
      </c>
      <c r="G23" s="40"/>
      <c r="H23" s="40"/>
      <c r="I23" s="38">
        <f>INT(1.84523*(I22*100-75)^1.348)</f>
        <v>712</v>
      </c>
      <c r="J23" s="40"/>
      <c r="K23" s="40"/>
      <c r="L23" s="38">
        <f>INT(56.0211*(L22-1.5)^1.05)</f>
        <v>444</v>
      </c>
      <c r="M23" s="40"/>
      <c r="N23" s="40"/>
      <c r="O23" s="38">
        <f>INT(0.188807*(O22*100-210)^1.41)</f>
        <v>697</v>
      </c>
      <c r="P23" s="40"/>
      <c r="Q23" s="40"/>
      <c r="R23" s="38">
        <f>INT(0.11193*(254-U22)^1.88)</f>
        <v>880</v>
      </c>
      <c r="S23" s="40"/>
      <c r="T23" s="40"/>
      <c r="U23" s="38"/>
      <c r="V23" s="41"/>
      <c r="W23" s="41"/>
      <c r="X23" s="42"/>
      <c r="Y23" s="42"/>
      <c r="Z23" s="42"/>
      <c r="AA23" s="42"/>
      <c r="AB23" s="43"/>
      <c r="AC23" s="44"/>
      <c r="AD23" s="44"/>
      <c r="AE23" s="40"/>
    </row>
    <row r="24" spans="1:31" s="14" customFormat="1" ht="12.75">
      <c r="A24" s="23">
        <v>8</v>
      </c>
      <c r="B24" s="45" t="str">
        <f>VLOOKUP($E24,[1]База!$E$1:$M$950,2,FALSE)</f>
        <v>Иванова Юлия</v>
      </c>
      <c r="C24" s="25">
        <f>VLOOKUP($E24,[1]База!$E$1:$M$950,3,FALSE)</f>
        <v>32716</v>
      </c>
      <c r="D24" s="25" t="str">
        <f>VLOOKUP($E24,[1]База!$E$1:$M$950,5,FALSE)</f>
        <v>Волгоградская</v>
      </c>
      <c r="E24" s="27">
        <v>39</v>
      </c>
      <c r="F24" s="28">
        <f>VLOOKUP($E24,'[1]60м сб'!$F$6:$K$719,3,FALSE)</f>
        <v>9.02</v>
      </c>
      <c r="G24" s="29">
        <f>F25</f>
        <v>906</v>
      </c>
      <c r="H24" s="30">
        <f>RANK(G24,G$10:G$991)</f>
        <v>9</v>
      </c>
      <c r="I24" s="28">
        <f>VLOOKUP($E24,[1]Высота!$F$1:$AU$870,41,FALSE)</f>
        <v>1.52</v>
      </c>
      <c r="J24" s="29">
        <f>G24+I25</f>
        <v>1550</v>
      </c>
      <c r="K24" s="30">
        <f>RANK(J24,J$10:J$991)</f>
        <v>12</v>
      </c>
      <c r="L24" s="28">
        <f>VLOOKUP($E24,[1]Ядро!$F$6:$K$1021,5,FALSE)</f>
        <v>11.51</v>
      </c>
      <c r="M24" s="29">
        <f>J24+L25</f>
        <v>2179</v>
      </c>
      <c r="N24" s="29">
        <f>RANK(M24,M$10:M$88)</f>
        <v>11</v>
      </c>
      <c r="O24" s="28">
        <f>VLOOKUP($E24,[1]Длина!$F$1:$J$1030,5,FALSE)</f>
        <v>5.62</v>
      </c>
      <c r="P24" s="29">
        <f>SUM(F25:O25)</f>
        <v>2914</v>
      </c>
      <c r="Q24" s="29">
        <f>RANK(P24,P$10:P$88)</f>
        <v>9</v>
      </c>
      <c r="R24" s="28" t="str">
        <f>VLOOKUP($E24,'[1]1000м'!$F$1:$J$702,3,FALSE)</f>
        <v>2.30,18</v>
      </c>
      <c r="S24" s="29" t="str">
        <f t="shared" ref="S24" si="14">MID(R24,1,1)</f>
        <v>2</v>
      </c>
      <c r="T24" s="29" t="str">
        <f>MID(R24,3,5)</f>
        <v>30,18</v>
      </c>
      <c r="U24" s="28">
        <f>S24*60+T24</f>
        <v>150.18</v>
      </c>
      <c r="V24" s="31">
        <f>SUM(F25:R25)</f>
        <v>3605</v>
      </c>
      <c r="W24" s="31">
        <f>RANK(V24,V$10:V$39)</f>
        <v>9</v>
      </c>
      <c r="X24" s="32"/>
      <c r="Y24" s="32"/>
      <c r="Z24" s="32"/>
      <c r="AA24" s="32">
        <f t="shared" ref="AA24" si="15">SUM(Y24:Z24)</f>
        <v>0</v>
      </c>
      <c r="AB24" s="33" t="str">
        <f>VLOOKUP($E24,[1]База!$E$1:$M$950,7,FALSE)</f>
        <v>Шкурлатовы В.Н., Г.А.</v>
      </c>
      <c r="AC24" s="34">
        <f>VLOOKUP($E24,[1]База!$E$1:$M$950,8,FALSE)</f>
        <v>3765</v>
      </c>
      <c r="AD24" s="35">
        <f t="shared" ref="AD24" si="16">SUM(AC24,V24)</f>
        <v>7370</v>
      </c>
      <c r="AE24" s="31">
        <f>RANK(AD24,AD$10:AD$918)</f>
        <v>8</v>
      </c>
    </row>
    <row r="25" spans="1:31" s="14" customFormat="1" ht="25.5">
      <c r="A25" s="36"/>
      <c r="B25" s="37"/>
      <c r="C25" s="38"/>
      <c r="D25" s="39" t="str">
        <f>VLOOKUP($E24,[1]База!$E$1:$M$950,6,FALSE)</f>
        <v>ГОУ СДЮСШО "Каустик", ПР-361</v>
      </c>
      <c r="E25" s="38"/>
      <c r="F25" s="38">
        <f>INT(20.0479*(17-F24)^1.835)</f>
        <v>906</v>
      </c>
      <c r="G25" s="40"/>
      <c r="H25" s="40"/>
      <c r="I25" s="38">
        <f>INT(1.84523*(I24*100-75)^1.348)</f>
        <v>644</v>
      </c>
      <c r="J25" s="40"/>
      <c r="K25" s="40"/>
      <c r="L25" s="38">
        <f>INT(56.0211*(L24-1.5)^1.05)</f>
        <v>629</v>
      </c>
      <c r="M25" s="40"/>
      <c r="N25" s="40"/>
      <c r="O25" s="38">
        <f>INT(0.188807*(O24*100-210)^1.41)</f>
        <v>735</v>
      </c>
      <c r="P25" s="40"/>
      <c r="Q25" s="40"/>
      <c r="R25" s="38">
        <f>INT(0.11193*(254-U24)^1.88)</f>
        <v>691</v>
      </c>
      <c r="S25" s="40"/>
      <c r="T25" s="40"/>
      <c r="U25" s="38"/>
      <c r="V25" s="41"/>
      <c r="W25" s="41"/>
      <c r="X25" s="42"/>
      <c r="Y25" s="42"/>
      <c r="Z25" s="42"/>
      <c r="AA25" s="42"/>
      <c r="AB25" s="43"/>
      <c r="AC25" s="44"/>
      <c r="AD25" s="44"/>
      <c r="AE25" s="40"/>
    </row>
    <row r="26" spans="1:31" s="14" customFormat="1" ht="12.75">
      <c r="A26" s="23">
        <v>9</v>
      </c>
      <c r="B26" s="45" t="str">
        <f>VLOOKUP($E26,[1]База!$E$1:$M$950,2,FALSE)</f>
        <v>Соколова Карина</v>
      </c>
      <c r="C26" s="25">
        <f>VLOOKUP($E26,[1]База!$E$1:$M$950,3,FALSE)</f>
        <v>33044</v>
      </c>
      <c r="D26" s="25" t="str">
        <f>VLOOKUP($E26,[1]База!$E$1:$M$950,5,FALSE)</f>
        <v>Брянская</v>
      </c>
      <c r="E26" s="27">
        <v>32</v>
      </c>
      <c r="F26" s="28">
        <f>VLOOKUP($E26,'[1]60м сб'!$F$6:$K$719,3,FALSE)</f>
        <v>8.6</v>
      </c>
      <c r="G26" s="29">
        <f>F27</f>
        <v>995</v>
      </c>
      <c r="H26" s="30">
        <f>RANK(G26,G$10:G$991)</f>
        <v>2</v>
      </c>
      <c r="I26" s="28">
        <f>VLOOKUP($E26,[1]Высота!$F$1:$AU$870,41,FALSE)</f>
        <v>1.73</v>
      </c>
      <c r="J26" s="29">
        <f>G26+I27</f>
        <v>1886</v>
      </c>
      <c r="K26" s="30">
        <f>RANK(J26,J$10:J$991)</f>
        <v>5</v>
      </c>
      <c r="L26" s="28">
        <f>VLOOKUP($E26,[1]Ядро!$F$6:$K$1021,5,FALSE)</f>
        <v>11.6</v>
      </c>
      <c r="M26" s="29">
        <f>J26+L27</f>
        <v>2521</v>
      </c>
      <c r="N26" s="29">
        <f>RANK(M26,M$10:M$88)</f>
        <v>8</v>
      </c>
      <c r="O26" s="28">
        <f>VLOOKUP($E26,[1]Длина!$F$1:$J$1030,5,FALSE)</f>
        <v>5.75</v>
      </c>
      <c r="P26" s="29">
        <f>SUM(F27:O27)</f>
        <v>3295</v>
      </c>
      <c r="Q26" s="29">
        <f>RANK(P26,P$10:P$88)</f>
        <v>7</v>
      </c>
      <c r="R26" s="28" t="str">
        <f>VLOOKUP($E26,'[1]1000м'!$F$1:$J$702,3,FALSE)</f>
        <v>2.36,73</v>
      </c>
      <c r="S26" s="29" t="str">
        <f>MID(R26,1,1)</f>
        <v>2</v>
      </c>
      <c r="T26" s="29" t="str">
        <f>MID(R26,3,5)</f>
        <v>36,73</v>
      </c>
      <c r="U26" s="28">
        <f>S26*60+T26</f>
        <v>156.72999999999999</v>
      </c>
      <c r="V26" s="31">
        <f>SUM(F27:R27)</f>
        <v>3906</v>
      </c>
      <c r="W26" s="31">
        <f>RANK(V26,V$10:V$39)</f>
        <v>6</v>
      </c>
      <c r="X26" s="32"/>
      <c r="Y26" s="32"/>
      <c r="Z26" s="32"/>
      <c r="AA26" s="32">
        <f t="shared" ref="AA26" si="17">SUM(Y26:Z26)</f>
        <v>0</v>
      </c>
      <c r="AB26" s="33" t="str">
        <f>VLOOKUP($E26,[1]База!$E$1:$M$950,7,FALSE)</f>
        <v>Морозов Г.Г.,
Серёгина В.В.,
Ремери И.Г.</v>
      </c>
      <c r="AC26" s="34">
        <f>VLOOKUP($E26,[1]База!$E$1:$M$950,8,FALSE)</f>
        <v>3190</v>
      </c>
      <c r="AD26" s="35">
        <f t="shared" ref="AD26" si="18">SUM(AC26,V26)</f>
        <v>7096</v>
      </c>
      <c r="AE26" s="31">
        <f>RANK(AD26,AD$10:AD$918)</f>
        <v>9</v>
      </c>
    </row>
    <row r="27" spans="1:31" s="14" customFormat="1" ht="12.75">
      <c r="A27" s="36"/>
      <c r="B27" s="37"/>
      <c r="C27" s="38"/>
      <c r="D27" s="39" t="str">
        <f>VLOOKUP($E26,[1]База!$E$1:$M$950,6,FALSE)</f>
        <v>УОР СДЮШОР</v>
      </c>
      <c r="E27" s="38"/>
      <c r="F27" s="38">
        <f>INT(20.0479*(17-F26)^1.835)</f>
        <v>995</v>
      </c>
      <c r="G27" s="40"/>
      <c r="H27" s="40"/>
      <c r="I27" s="38">
        <f>INT(1.84523*(I26*100-75)^1.348)</f>
        <v>891</v>
      </c>
      <c r="J27" s="40"/>
      <c r="K27" s="40"/>
      <c r="L27" s="38">
        <f>INT(56.0211*(L26-1.5)^1.05)</f>
        <v>635</v>
      </c>
      <c r="M27" s="40"/>
      <c r="N27" s="40"/>
      <c r="O27" s="38">
        <f>INT(0.188807*(O26*100-210)^1.41)</f>
        <v>774</v>
      </c>
      <c r="P27" s="40"/>
      <c r="Q27" s="40"/>
      <c r="R27" s="38">
        <f>INT(0.11193*(254-U26)^1.88)</f>
        <v>611</v>
      </c>
      <c r="S27" s="40"/>
      <c r="T27" s="40"/>
      <c r="U27" s="38"/>
      <c r="V27" s="41"/>
      <c r="W27" s="41"/>
      <c r="X27" s="42"/>
      <c r="Y27" s="42"/>
      <c r="Z27" s="42"/>
      <c r="AA27" s="42"/>
      <c r="AB27" s="43"/>
      <c r="AC27" s="44"/>
      <c r="AD27" s="44"/>
      <c r="AE27" s="40"/>
    </row>
    <row r="28" spans="1:31" s="14" customFormat="1" ht="12.75">
      <c r="A28" s="23">
        <v>10</v>
      </c>
      <c r="B28" s="45" t="str">
        <f>VLOOKUP($E28,[1]База!$E$1:$M$950,2,FALSE)</f>
        <v>Пантелеева Яна</v>
      </c>
      <c r="C28" s="25">
        <f>VLOOKUP($E28,[1]База!$E$1:$M$950,3,FALSE)</f>
        <v>32310</v>
      </c>
      <c r="D28" s="25" t="str">
        <f>VLOOKUP($E28,[1]База!$E$1:$M$950,5,FALSE)</f>
        <v>Москва-
Смоленская</v>
      </c>
      <c r="E28" s="27">
        <v>33</v>
      </c>
      <c r="F28" s="28">
        <f>VLOOKUP($E28,'[1]60м сб'!$F$6:$K$719,3,FALSE)</f>
        <v>8.6999999999999993</v>
      </c>
      <c r="G28" s="29">
        <f>F29</f>
        <v>974</v>
      </c>
      <c r="H28" s="30">
        <f>RANK(G28,G$10:G$991)</f>
        <v>3</v>
      </c>
      <c r="I28" s="28">
        <f>VLOOKUP($E28,[1]Высота!$F$1:$AU$870,41,FALSE)</f>
        <v>1.73</v>
      </c>
      <c r="J28" s="29">
        <f>G28+I29</f>
        <v>1865</v>
      </c>
      <c r="K28" s="30">
        <f>RANK(J28,J$10:J$991)</f>
        <v>6</v>
      </c>
      <c r="L28" s="28">
        <f>VLOOKUP($E28,[1]Ядро!$F$6:$K$1021,5,FALSE)</f>
        <v>12.18</v>
      </c>
      <c r="M28" s="29">
        <f>J28+L29</f>
        <v>2538</v>
      </c>
      <c r="N28" s="29">
        <f>RANK(M28,M$10:M$88)</f>
        <v>7</v>
      </c>
      <c r="O28" s="28">
        <f>VLOOKUP($E28,[1]Длина!$F$1:$J$1030,5,FALSE)</f>
        <v>0</v>
      </c>
      <c r="P28" s="29">
        <f>SUM(F29:O29)</f>
        <v>2538</v>
      </c>
      <c r="Q28" s="29">
        <f>RANK(P28,P$10:P$88)</f>
        <v>14</v>
      </c>
      <c r="R28" s="28" t="str">
        <f>VLOOKUP($E28,'[1]1000м'!$F$1:$J$702,3,FALSE)</f>
        <v>н/я</v>
      </c>
      <c r="S28" s="29" t="str">
        <f>MID(R28,1,1)</f>
        <v>н</v>
      </c>
      <c r="T28" s="29" t="str">
        <f>MID(R28,3,5)</f>
        <v>я</v>
      </c>
      <c r="U28" s="28" t="e">
        <f>S28*60+T28</f>
        <v>#VALUE!</v>
      </c>
      <c r="V28" s="31"/>
      <c r="W28" s="31"/>
      <c r="X28" s="32"/>
      <c r="Y28" s="32"/>
      <c r="Z28" s="32"/>
      <c r="AA28" s="32">
        <f t="shared" ref="AA28" si="19">SUM(Y28:Z28)</f>
        <v>0</v>
      </c>
      <c r="AB28" s="33" t="str">
        <f>VLOOKUP($E28,[1]База!$E$1:$M$950,7,FALSE)</f>
        <v>Желанов С.В.,
Малолетневы В.А., А.В.,
Петрова Е.Э.</v>
      </c>
      <c r="AC28" s="34">
        <f>VLOOKUP($E28,[1]База!$E$1:$M$950,8,FALSE)</f>
        <v>4294</v>
      </c>
      <c r="AD28" s="35">
        <f t="shared" ref="AD28" si="20">SUM(AC28,V28)</f>
        <v>4294</v>
      </c>
      <c r="AE28" s="31">
        <f>RANK(AD28,AD$10:AD$918)</f>
        <v>10</v>
      </c>
    </row>
    <row r="29" spans="1:31" s="14" customFormat="1" ht="12.75">
      <c r="A29" s="36"/>
      <c r="B29" s="37"/>
      <c r="C29" s="38"/>
      <c r="D29" s="39" t="str">
        <f>VLOOKUP($E28,[1]База!$E$1:$M$950,6,FALSE)</f>
        <v>СОШВСМ</v>
      </c>
      <c r="E29" s="38"/>
      <c r="F29" s="38">
        <f>INT(20.0479*(17-F28)^1.835)</f>
        <v>974</v>
      </c>
      <c r="G29" s="40"/>
      <c r="H29" s="40"/>
      <c r="I29" s="38">
        <f>INT(1.84523*(I28*100-75)^1.348)</f>
        <v>891</v>
      </c>
      <c r="J29" s="40"/>
      <c r="K29" s="40"/>
      <c r="L29" s="38">
        <f>INT(56.0211*(L28-1.5)^1.05)</f>
        <v>673</v>
      </c>
      <c r="M29" s="40"/>
      <c r="N29" s="40"/>
      <c r="O29" s="38">
        <v>0</v>
      </c>
      <c r="P29" s="40"/>
      <c r="Q29" s="40"/>
      <c r="R29" s="38">
        <v>0</v>
      </c>
      <c r="S29" s="40"/>
      <c r="T29" s="40"/>
      <c r="U29" s="38"/>
      <c r="V29" s="41"/>
      <c r="W29" s="41"/>
      <c r="X29" s="42"/>
      <c r="Y29" s="42"/>
      <c r="Z29" s="42"/>
      <c r="AA29" s="42"/>
      <c r="AB29" s="43"/>
      <c r="AC29" s="44"/>
      <c r="AD29" s="44"/>
      <c r="AE29" s="40"/>
    </row>
    <row r="30" spans="1:31" s="14" customFormat="1" ht="12.75">
      <c r="A30" s="23">
        <v>11</v>
      </c>
      <c r="B30" s="45" t="str">
        <f>VLOOKUP($E30,[1]База!$E$1:$M$950,2,FALSE)</f>
        <v>Черникова Ольга</v>
      </c>
      <c r="C30" s="25">
        <f>VLOOKUP($E30,[1]База!$E$1:$M$950,3,FALSE)</f>
        <v>33178</v>
      </c>
      <c r="D30" s="26" t="str">
        <f>VLOOKUP($E30,[1]База!$E$1:$M$950,5,FALSE)</f>
        <v>Смоленская</v>
      </c>
      <c r="E30" s="27">
        <v>31</v>
      </c>
      <c r="F30" s="28">
        <f>VLOOKUP($E30,'[1]60м сб'!$F$6:$K$719,3,FALSE)</f>
        <v>9.6999999999999993</v>
      </c>
      <c r="G30" s="29">
        <f>F31</f>
        <v>769</v>
      </c>
      <c r="H30" s="30">
        <f>RANK(G30,G$10:G$991)</f>
        <v>13</v>
      </c>
      <c r="I30" s="28">
        <f>VLOOKUP($E30,[1]Высота!$F$1:$AU$870,41,FALSE)</f>
        <v>1.58</v>
      </c>
      <c r="J30" s="29">
        <f>G30+I31</f>
        <v>1481</v>
      </c>
      <c r="K30" s="30">
        <f>RANK(J30,J$10:J$991)</f>
        <v>15</v>
      </c>
      <c r="L30" s="28">
        <f>VLOOKUP($E30,[1]Ядро!$F$6:$K$1021,5,FALSE)</f>
        <v>8.3800000000000008</v>
      </c>
      <c r="M30" s="29">
        <f>J30+L31</f>
        <v>1905</v>
      </c>
      <c r="N30" s="29">
        <f>RANK(M30,M$10:M$88)</f>
        <v>15</v>
      </c>
      <c r="O30" s="28">
        <f>VLOOKUP($E30,[1]Длина!$F$1:$J$1030,5,FALSE)</f>
        <v>5.01</v>
      </c>
      <c r="P30" s="29">
        <f>SUM(F31:O31)</f>
        <v>2467</v>
      </c>
      <c r="Q30" s="29">
        <f>RANK(P30,P$10:P$88)</f>
        <v>15</v>
      </c>
      <c r="R30" s="28" t="str">
        <f>VLOOKUP($E30,'[1]1000м'!$F$1:$J$702,3,FALSE)</f>
        <v>н/я</v>
      </c>
      <c r="S30" s="29" t="str">
        <f>MID(R30,1,1)</f>
        <v>н</v>
      </c>
      <c r="T30" s="29" t="str">
        <f>MID(R30,3,5)</f>
        <v>я</v>
      </c>
      <c r="U30" s="28" t="e">
        <f>S30*60+T30</f>
        <v>#VALUE!</v>
      </c>
      <c r="V30" s="31"/>
      <c r="W30" s="31"/>
      <c r="X30" s="32"/>
      <c r="Y30" s="32"/>
      <c r="Z30" s="32"/>
      <c r="AA30" s="32">
        <f t="shared" ref="AA30" si="21">SUM(Y30:Z30)</f>
        <v>0</v>
      </c>
      <c r="AB30" s="33" t="str">
        <f>VLOOKUP($E30,[1]База!$E$1:$M$950,7,FALSE)</f>
        <v>Малолетневы А.В., В.А.</v>
      </c>
      <c r="AC30" s="34">
        <f>VLOOKUP($E30,[1]База!$E$1:$M$950,8,FALSE)</f>
        <v>3387</v>
      </c>
      <c r="AD30" s="35">
        <f t="shared" ref="AD30" si="22">SUM(AC30,V30)</f>
        <v>3387</v>
      </c>
      <c r="AE30" s="31">
        <f>RANK(AD30,AD$10:AD$918)</f>
        <v>12</v>
      </c>
    </row>
    <row r="31" spans="1:31" s="14" customFormat="1" ht="12.75">
      <c r="A31" s="36"/>
      <c r="B31" s="37"/>
      <c r="C31" s="38"/>
      <c r="D31" s="39" t="str">
        <f>VLOOKUP($E30,[1]База!$E$1:$M$950,6,FALSE)</f>
        <v>СОШВСМ, СГУОР</v>
      </c>
      <c r="E31" s="38"/>
      <c r="F31" s="38">
        <f>INT(20.0479*(17-F30)^1.835)</f>
        <v>769</v>
      </c>
      <c r="G31" s="40"/>
      <c r="H31" s="40"/>
      <c r="I31" s="38">
        <f>INT(1.84523*(I30*100-75)^1.348)</f>
        <v>712</v>
      </c>
      <c r="J31" s="40"/>
      <c r="K31" s="40"/>
      <c r="L31" s="38">
        <f>INT(56.0211*(L30-1.5)^1.05)</f>
        <v>424</v>
      </c>
      <c r="M31" s="40"/>
      <c r="N31" s="40"/>
      <c r="O31" s="38">
        <f>INT(0.188807*(O30*100-210)^1.41)</f>
        <v>562</v>
      </c>
      <c r="P31" s="40"/>
      <c r="Q31" s="40"/>
      <c r="R31" s="38">
        <v>0</v>
      </c>
      <c r="S31" s="40"/>
      <c r="T31" s="40"/>
      <c r="U31" s="38"/>
      <c r="V31" s="41"/>
      <c r="W31" s="41"/>
      <c r="X31" s="42"/>
      <c r="Y31" s="42"/>
      <c r="Z31" s="42"/>
      <c r="AA31" s="42"/>
      <c r="AB31" s="43"/>
      <c r="AC31" s="44"/>
      <c r="AD31" s="44"/>
      <c r="AE31" s="40"/>
    </row>
    <row r="32" spans="1:31" s="14" customFormat="1" ht="12.75">
      <c r="A32" s="23">
        <v>12</v>
      </c>
      <c r="B32" s="45" t="str">
        <f>VLOOKUP($E32,[1]База!$E$1:$M$950,2,FALSE)</f>
        <v>Ефремова Мария</v>
      </c>
      <c r="C32" s="25">
        <f>VLOOKUP($E32,[1]База!$E$1:$M$950,3,FALSE)</f>
        <v>32054</v>
      </c>
      <c r="D32" s="25" t="str">
        <f>VLOOKUP($E32,[1]База!$E$1:$M$950,5,FALSE)</f>
        <v>Московская</v>
      </c>
      <c r="E32" s="27">
        <v>42</v>
      </c>
      <c r="F32" s="28">
        <f>VLOOKUP($E32,'[1]60м сб'!$F$6:$K$719,3,FALSE)</f>
        <v>8.91</v>
      </c>
      <c r="G32" s="29">
        <f>F33</f>
        <v>929</v>
      </c>
      <c r="H32" s="30">
        <f>RANK(G32,G$10:G$991)</f>
        <v>8</v>
      </c>
      <c r="I32" s="28">
        <f>VLOOKUP($E32,[1]Высота!$F$1:$AU$870,41,FALSE)</f>
        <v>1.76</v>
      </c>
      <c r="J32" s="29">
        <f>G32+I33</f>
        <v>1857</v>
      </c>
      <c r="K32" s="30">
        <f>RANK(J32,J$10:J$991)</f>
        <v>7</v>
      </c>
      <c r="L32" s="28">
        <f>VLOOKUP($E32,[1]Ядро!$F$6:$K$1021,5,FALSE)</f>
        <v>12.33</v>
      </c>
      <c r="M32" s="29">
        <f>J32+L33</f>
        <v>2540</v>
      </c>
      <c r="N32" s="29">
        <f>RANK(M32,M$10:M$88)</f>
        <v>6</v>
      </c>
      <c r="O32" s="28">
        <f>VLOOKUP($E32,[1]Длина!$F$1:$J$1030,5,FALSE)</f>
        <v>5.73</v>
      </c>
      <c r="P32" s="29">
        <f>SUM(F33:O33)</f>
        <v>3308</v>
      </c>
      <c r="Q32" s="29">
        <f>RANK(P32,P$10:P$88)</f>
        <v>6</v>
      </c>
      <c r="R32" s="28" t="str">
        <f>VLOOKUP($E32,'[1]1000м'!$F$1:$J$702,3,FALSE)</f>
        <v>спр.</v>
      </c>
      <c r="S32" s="29" t="str">
        <f>MID(R32,1,1)</f>
        <v>с</v>
      </c>
      <c r="T32" s="29" t="str">
        <f>MID(R32,3,5)</f>
        <v>р.</v>
      </c>
      <c r="U32" s="28" t="e">
        <f>S32*60+T32</f>
        <v>#VALUE!</v>
      </c>
      <c r="V32" s="31"/>
      <c r="W32" s="31"/>
      <c r="X32" s="32"/>
      <c r="Y32" s="32"/>
      <c r="Z32" s="32"/>
      <c r="AA32" s="32">
        <f t="shared" ref="AA32" si="23">SUM(Y32:Z32)</f>
        <v>0</v>
      </c>
      <c r="AB32" s="33" t="str">
        <f>VLOOKUP($E32,[1]База!$E$1:$M$950,7,FALSE)</f>
        <v>Миленин В.А.</v>
      </c>
      <c r="AC32" s="34">
        <f>VLOOKUP($E32,[1]База!$E$1:$M$950,8,FALSE)</f>
        <v>4143</v>
      </c>
      <c r="AD32" s="35">
        <f t="shared" ref="AD32" si="24">SUM(AC32,V32)</f>
        <v>4143</v>
      </c>
      <c r="AE32" s="31">
        <f>RANK(AD32,AD$10:AD$918)</f>
        <v>11</v>
      </c>
    </row>
    <row r="33" spans="1:39" s="14" customFormat="1" ht="15" customHeight="1">
      <c r="A33" s="36"/>
      <c r="B33" s="37"/>
      <c r="C33" s="38"/>
      <c r="D33" s="39" t="str">
        <f>VLOOKUP($E32,[1]База!$E$1:$M$950,6,FALSE)</f>
        <v>ГБУ МО "ЦЛА"</v>
      </c>
      <c r="E33" s="38"/>
      <c r="F33" s="38">
        <f>INT(20.0479*(17-F32)^1.835)</f>
        <v>929</v>
      </c>
      <c r="G33" s="40"/>
      <c r="H33" s="40"/>
      <c r="I33" s="38">
        <f>INT(1.84523*(I32*100-75)^1.348)</f>
        <v>928</v>
      </c>
      <c r="J33" s="40"/>
      <c r="K33" s="40"/>
      <c r="L33" s="38">
        <f>INT(56.0211*(L32-1.5)^1.05)</f>
        <v>683</v>
      </c>
      <c r="M33" s="40"/>
      <c r="N33" s="40"/>
      <c r="O33" s="38">
        <f>INT(0.188807*(O32*100-210)^1.41)</f>
        <v>768</v>
      </c>
      <c r="P33" s="40"/>
      <c r="Q33" s="40"/>
      <c r="R33" s="38">
        <v>0</v>
      </c>
      <c r="S33" s="40"/>
      <c r="T33" s="40"/>
      <c r="U33" s="38"/>
      <c r="V33" s="41"/>
      <c r="W33" s="41"/>
      <c r="X33" s="42"/>
      <c r="Y33" s="42"/>
      <c r="Z33" s="42"/>
      <c r="AA33" s="42"/>
      <c r="AB33" s="43"/>
      <c r="AC33" s="44"/>
      <c r="AD33" s="44"/>
      <c r="AE33" s="40"/>
    </row>
    <row r="34" spans="1:39" s="14" customFormat="1" ht="12.75">
      <c r="A34" s="23">
        <v>13</v>
      </c>
      <c r="B34" s="45" t="str">
        <f>VLOOKUP($E34,[1]База!$E$1:$M$950,2,FALSE)</f>
        <v>Ткач Любовь</v>
      </c>
      <c r="C34" s="25">
        <f>VLOOKUP($E34,[1]База!$E$1:$M$950,3,FALSE)</f>
        <v>34018</v>
      </c>
      <c r="D34" s="25" t="str">
        <f>VLOOKUP($E34,[1]База!$E$1:$M$950,5,FALSE)</f>
        <v>Москва</v>
      </c>
      <c r="E34" s="27">
        <v>43</v>
      </c>
      <c r="F34" s="28">
        <f>VLOOKUP($E34,'[1]60м сб'!$F$6:$K$719,3,FALSE)</f>
        <v>9.8699999999999992</v>
      </c>
      <c r="G34" s="29">
        <f>F35</f>
        <v>737</v>
      </c>
      <c r="H34" s="30">
        <f>RANK(G34,G$10:G$991)</f>
        <v>15</v>
      </c>
      <c r="I34" s="28">
        <f>VLOOKUP($E34,[1]Высота!$F$1:$AU$870,41,FALSE)</f>
        <v>1.64</v>
      </c>
      <c r="J34" s="29">
        <f>G34+I35</f>
        <v>1520</v>
      </c>
      <c r="K34" s="30">
        <f>RANK(J34,J$10:J$991)</f>
        <v>13</v>
      </c>
      <c r="L34" s="28">
        <f>VLOOKUP($E34,[1]Ядро!$F$6:$K$1021,5,FALSE)</f>
        <v>12.14</v>
      </c>
      <c r="M34" s="29">
        <f>J34+L35</f>
        <v>2190</v>
      </c>
      <c r="N34" s="29">
        <f>RANK(M34,M$10:M$88)</f>
        <v>10</v>
      </c>
      <c r="O34" s="28">
        <f>VLOOKUP($E34,[1]Длина!$F$1:$J$1030,5,FALSE)</f>
        <v>5.23</v>
      </c>
      <c r="P34" s="29">
        <f>SUM(F35:O35)</f>
        <v>2813</v>
      </c>
      <c r="Q34" s="29">
        <f>RANK(P34,P$10:P$88)</f>
        <v>11</v>
      </c>
      <c r="R34" s="28" t="str">
        <f>VLOOKUP($E34,'[1]1000м'!$F$1:$J$702,3,FALSE)</f>
        <v>2.48,07</v>
      </c>
      <c r="S34" s="29" t="str">
        <f t="shared" ref="S34:S36" si="25">MID(R34,1,1)</f>
        <v>2</v>
      </c>
      <c r="T34" s="29" t="str">
        <f>MID(R34,3,5)</f>
        <v>48,07</v>
      </c>
      <c r="U34" s="28">
        <f>S34*60+T34</f>
        <v>168.07</v>
      </c>
      <c r="V34" s="31">
        <f>SUM(F35:R35)</f>
        <v>3297</v>
      </c>
      <c r="W34" s="31">
        <f>RANK(V34,V$10:V$39)</f>
        <v>10</v>
      </c>
      <c r="X34" s="32"/>
      <c r="Y34" s="32"/>
      <c r="Z34" s="32"/>
      <c r="AA34" s="32">
        <f t="shared" ref="AA34" si="26">SUM(Y34:Z34)</f>
        <v>0</v>
      </c>
      <c r="AB34" s="33" t="str">
        <f>VLOOKUP($E34,[1]База!$E$1:$M$950,7,FALSE)</f>
        <v>Желанов С.В.,
Граудынь В.В.,
Петрова Е.Э.</v>
      </c>
      <c r="AC34" s="34">
        <f>VLOOKUP($E34,[1]База!$E$1:$M$950,8,FALSE)</f>
        <v>0</v>
      </c>
      <c r="AD34" s="35">
        <f t="shared" ref="AD34" si="27">SUM(AC34,V34)</f>
        <v>3297</v>
      </c>
      <c r="AE34" s="31">
        <f>RANK(AD34,AD$10:AD$918)</f>
        <v>13</v>
      </c>
    </row>
    <row r="35" spans="1:39" s="14" customFormat="1" ht="42.75" customHeight="1">
      <c r="A35" s="36"/>
      <c r="B35" s="37"/>
      <c r="C35" s="38"/>
      <c r="D35" s="39" t="str">
        <f>VLOOKUP($E34,[1]База!$E$1:$M$950,6,FALSE)</f>
        <v>СДЮСШОР ЮМ-
им. бр. Знаменских,
УОР-1</v>
      </c>
      <c r="E35" s="38"/>
      <c r="F35" s="38">
        <f>INT(20.0479*(17-F34)^1.835)</f>
        <v>737</v>
      </c>
      <c r="G35" s="40"/>
      <c r="H35" s="40"/>
      <c r="I35" s="38">
        <f>INT(1.84523*(I34*100-75)^1.348)</f>
        <v>783</v>
      </c>
      <c r="J35" s="40"/>
      <c r="K35" s="40"/>
      <c r="L35" s="38">
        <f>INT(56.0211*(L34-1.5)^1.05)</f>
        <v>670</v>
      </c>
      <c r="M35" s="40"/>
      <c r="N35" s="40"/>
      <c r="O35" s="38">
        <f>INT(0.188807*(O34*100-210)^1.41)</f>
        <v>623</v>
      </c>
      <c r="P35" s="40"/>
      <c r="Q35" s="40"/>
      <c r="R35" s="38">
        <f>INT(0.11193*(254-U34)^1.88)</f>
        <v>484</v>
      </c>
      <c r="S35" s="40"/>
      <c r="T35" s="40"/>
      <c r="U35" s="38"/>
      <c r="V35" s="41"/>
      <c r="W35" s="41"/>
      <c r="X35" s="42"/>
      <c r="Y35" s="42"/>
      <c r="Z35" s="42"/>
      <c r="AA35" s="42"/>
      <c r="AB35" s="43"/>
      <c r="AC35" s="44"/>
      <c r="AD35" s="44"/>
      <c r="AE35" s="40"/>
    </row>
    <row r="36" spans="1:39" s="14" customFormat="1" ht="12.75">
      <c r="A36" s="23">
        <v>14</v>
      </c>
      <c r="B36" s="45" t="str">
        <f>VLOOKUP($E36,[1]База!$E$1:$M$950,2,FALSE)</f>
        <v>Танякина Ольга</v>
      </c>
      <c r="C36" s="25">
        <f>VLOOKUP($E36,[1]База!$E$1:$M$950,3,FALSE)</f>
        <v>34277</v>
      </c>
      <c r="D36" s="26" t="str">
        <f>VLOOKUP($E36,[1]База!$E$1:$M$950,5,FALSE)</f>
        <v>Р. Мордовия</v>
      </c>
      <c r="E36" s="27">
        <v>40</v>
      </c>
      <c r="F36" s="28">
        <f>VLOOKUP($E36,'[1]60м сб'!$F$6:$K$719,3,FALSE)</f>
        <v>9.67</v>
      </c>
      <c r="G36" s="29">
        <f>F37</f>
        <v>775</v>
      </c>
      <c r="H36" s="30">
        <f>RANK(G36,G$10:G$991)</f>
        <v>12</v>
      </c>
      <c r="I36" s="28">
        <f>VLOOKUP($E36,[1]Высота!$F$1:$AU$870,41,FALSE)</f>
        <v>1.64</v>
      </c>
      <c r="J36" s="29">
        <f>G36+I37</f>
        <v>1558</v>
      </c>
      <c r="K36" s="30">
        <f>RANK(J36,J$10:J$991)</f>
        <v>11</v>
      </c>
      <c r="L36" s="28">
        <f>VLOOKUP($E36,[1]Ядро!$F$6:$K$1021,5,FALSE)</f>
        <v>9.9499999999999993</v>
      </c>
      <c r="M36" s="29">
        <f>J36+L37</f>
        <v>2084</v>
      </c>
      <c r="N36" s="29">
        <f>RANK(M36,M$10:M$88)</f>
        <v>13</v>
      </c>
      <c r="O36" s="28">
        <f>VLOOKUP($E36,[1]Длина!$F$1:$J$1030,5,FALSE)</f>
        <v>5.03</v>
      </c>
      <c r="P36" s="29">
        <f>SUM(F37:O37)</f>
        <v>2651</v>
      </c>
      <c r="Q36" s="29">
        <f>RANK(P36,P$10:P$88)</f>
        <v>12</v>
      </c>
      <c r="R36" s="28" t="str">
        <f>VLOOKUP($E36,'[1]1000м'!$F$1:$J$702,3,FALSE)</f>
        <v>2.36,75</v>
      </c>
      <c r="S36" s="29" t="str">
        <f t="shared" si="25"/>
        <v>2</v>
      </c>
      <c r="T36" s="29" t="str">
        <f>MID(R36,3,5)</f>
        <v>36,75</v>
      </c>
      <c r="U36" s="28">
        <f>S36*60+T36</f>
        <v>156.75</v>
      </c>
      <c r="V36" s="31">
        <f>SUM(F37:R37)</f>
        <v>3262</v>
      </c>
      <c r="W36" s="31">
        <f>RANK(V36,V$10:V$39)</f>
        <v>11</v>
      </c>
      <c r="X36" s="32"/>
      <c r="Y36" s="32"/>
      <c r="Z36" s="32"/>
      <c r="AA36" s="32">
        <f t="shared" ref="AA36" si="28">SUM(Y36:Z36)</f>
        <v>0</v>
      </c>
      <c r="AB36" s="33" t="str">
        <f>VLOOKUP($E36,[1]База!$E$1:$M$950,7,FALSE)</f>
        <v>Трескин Ю.М.</v>
      </c>
      <c r="AC36" s="34">
        <f>VLOOKUP($E36,[1]База!$E$1:$M$950,8,FALSE)</f>
        <v>0</v>
      </c>
      <c r="AD36" s="35">
        <f t="shared" ref="AD36" si="29">SUM(AC36,V36)</f>
        <v>3262</v>
      </c>
      <c r="AE36" s="31">
        <f>RANK(AD36,AD$10:AD$918)</f>
        <v>14</v>
      </c>
    </row>
    <row r="37" spans="1:39" s="14" customFormat="1" ht="12.75">
      <c r="A37" s="36"/>
      <c r="B37" s="37"/>
      <c r="C37" s="38"/>
      <c r="D37" s="39" t="str">
        <f>VLOOKUP($E36,[1]База!$E$1:$M$950,6,FALSE)</f>
        <v>шк. Болотникова</v>
      </c>
      <c r="E37" s="38"/>
      <c r="F37" s="38">
        <f>INT(20.0479*(17-F36)^1.835)</f>
        <v>775</v>
      </c>
      <c r="G37" s="40"/>
      <c r="H37" s="40"/>
      <c r="I37" s="38">
        <f>INT(1.84523*(I36*100-75)^1.348)</f>
        <v>783</v>
      </c>
      <c r="J37" s="40"/>
      <c r="K37" s="40"/>
      <c r="L37" s="38">
        <f>INT(56.0211*(L36-1.5)^1.05)</f>
        <v>526</v>
      </c>
      <c r="M37" s="40"/>
      <c r="N37" s="40"/>
      <c r="O37" s="38">
        <f>INT(0.188807*(O36*100-210)^1.41)</f>
        <v>567</v>
      </c>
      <c r="P37" s="40"/>
      <c r="Q37" s="40"/>
      <c r="R37" s="38">
        <f>INT(0.11193*(254-U36)^1.88)</f>
        <v>611</v>
      </c>
      <c r="S37" s="40"/>
      <c r="T37" s="40"/>
      <c r="U37" s="38"/>
      <c r="V37" s="41"/>
      <c r="W37" s="41"/>
      <c r="X37" s="42"/>
      <c r="Y37" s="42"/>
      <c r="Z37" s="42"/>
      <c r="AA37" s="42"/>
      <c r="AB37" s="43"/>
      <c r="AC37" s="44"/>
      <c r="AD37" s="44"/>
      <c r="AE37" s="40"/>
    </row>
    <row r="38" spans="1:39" s="14" customFormat="1" ht="12.75">
      <c r="A38" s="23">
        <v>15</v>
      </c>
      <c r="B38" s="45" t="str">
        <f>VLOOKUP($E38,[1]База!$E$1:$M$950,2,FALSE)</f>
        <v>Прокопенкова Евгения</v>
      </c>
      <c r="C38" s="25">
        <f>VLOOKUP($E38,[1]База!$E$1:$M$950,3,FALSE)</f>
        <v>34514</v>
      </c>
      <c r="D38" s="26" t="str">
        <f>VLOOKUP($E38,[1]База!$E$1:$M$950,5,FALSE)</f>
        <v>Нижегородская</v>
      </c>
      <c r="E38" s="27">
        <v>41</v>
      </c>
      <c r="F38" s="28">
        <f>VLOOKUP($E38,'[1]60м сб'!$F$6:$K$719,3,FALSE)</f>
        <v>9.85</v>
      </c>
      <c r="G38" s="29">
        <f>F39</f>
        <v>740</v>
      </c>
      <c r="H38" s="30">
        <f>RANK(G38,G$10:G$991)</f>
        <v>14</v>
      </c>
      <c r="I38" s="28">
        <f>VLOOKUP($E38,[1]Высота!$F$1:$AU$870,41,FALSE)</f>
        <v>1.61</v>
      </c>
      <c r="J38" s="29">
        <f>G38+I39</f>
        <v>1487</v>
      </c>
      <c r="K38" s="30">
        <f>RANK(J38,J$10:J$991)</f>
        <v>14</v>
      </c>
      <c r="L38" s="28">
        <f>VLOOKUP($E38,[1]Ядро!$F$6:$K$1021,5,FALSE)</f>
        <v>9.84</v>
      </c>
      <c r="M38" s="29">
        <f>J38+L39</f>
        <v>2006</v>
      </c>
      <c r="N38" s="29">
        <f>RANK(M38,M$10:M$88)</f>
        <v>14</v>
      </c>
      <c r="O38" s="28">
        <f>VLOOKUP($E38,[1]Длина!$F$1:$J$1030,5,FALSE)</f>
        <v>5.08</v>
      </c>
      <c r="P38" s="29">
        <f>SUM(F39:O39)</f>
        <v>2587</v>
      </c>
      <c r="Q38" s="29">
        <f>RANK(P38,P$10:P$88)</f>
        <v>13</v>
      </c>
      <c r="R38" s="28" t="str">
        <f>VLOOKUP($E38,'[1]1000м'!$F$1:$J$702,3,FALSE)</f>
        <v>2.57,00</v>
      </c>
      <c r="S38" s="29" t="str">
        <f>MID(R38,1,1)</f>
        <v>2</v>
      </c>
      <c r="T38" s="29" t="str">
        <f>MID(R38,3,5)</f>
        <v>57,00</v>
      </c>
      <c r="U38" s="28">
        <f>S38*60+T38</f>
        <v>177</v>
      </c>
      <c r="V38" s="31">
        <f>SUM(F39:R39)</f>
        <v>2981</v>
      </c>
      <c r="W38" s="31">
        <f>RANK(V38,V$10:V$39)</f>
        <v>12</v>
      </c>
      <c r="X38" s="32"/>
      <c r="Y38" s="32"/>
      <c r="Z38" s="32"/>
      <c r="AA38" s="32">
        <f t="shared" ref="AA38" si="30">SUM(Y38:Z38)</f>
        <v>0</v>
      </c>
      <c r="AB38" s="33" t="str">
        <f>VLOOKUP($E38,[1]База!$E$1:$M$950,7,FALSE)</f>
        <v>Салажонков С.Н.</v>
      </c>
      <c r="AC38" s="34">
        <f>VLOOKUP($E38,[1]База!$E$1:$M$950,8,FALSE)</f>
        <v>0</v>
      </c>
      <c r="AD38" s="35">
        <f t="shared" ref="AD38" si="31">SUM(AC38,V38)</f>
        <v>2981</v>
      </c>
      <c r="AE38" s="31">
        <f>RANK(AD38,AD$10:AD$918)</f>
        <v>15</v>
      </c>
    </row>
    <row r="39" spans="1:39" s="14" customFormat="1" ht="12.75">
      <c r="A39" s="36"/>
      <c r="B39" s="37"/>
      <c r="C39" s="38"/>
      <c r="D39" s="39" t="str">
        <f>VLOOKUP($E38,[1]База!$E$1:$M$950,6,FALSE)</f>
        <v>ФОК "Чёрная горка"</v>
      </c>
      <c r="E39" s="38"/>
      <c r="F39" s="38">
        <f>INT(20.0479*(17-F38)^1.835)</f>
        <v>740</v>
      </c>
      <c r="G39" s="40"/>
      <c r="H39" s="40"/>
      <c r="I39" s="38">
        <f>INT(1.84523*(I38*100-75)^1.348)</f>
        <v>747</v>
      </c>
      <c r="J39" s="40"/>
      <c r="K39" s="40"/>
      <c r="L39" s="38">
        <f>INT(56.0211*(L38-1.5)^1.05)</f>
        <v>519</v>
      </c>
      <c r="M39" s="40"/>
      <c r="N39" s="40"/>
      <c r="O39" s="38">
        <f>INT(0.188807*(O38*100-210)^1.41)</f>
        <v>581</v>
      </c>
      <c r="P39" s="40"/>
      <c r="Q39" s="40"/>
      <c r="R39" s="38">
        <f>INT(0.11193*(254-U38)^1.88)</f>
        <v>394</v>
      </c>
      <c r="S39" s="40"/>
      <c r="T39" s="40"/>
      <c r="U39" s="38"/>
      <c r="V39" s="41"/>
      <c r="W39" s="41"/>
      <c r="X39" s="42"/>
      <c r="Y39" s="42"/>
      <c r="Z39" s="42"/>
      <c r="AA39" s="42"/>
      <c r="AB39" s="43"/>
      <c r="AC39" s="44"/>
      <c r="AD39" s="44"/>
      <c r="AE39" s="40"/>
    </row>
    <row r="40" spans="1:39" s="14" customFormat="1" ht="12.75">
      <c r="A40" s="46"/>
      <c r="B40" s="47"/>
      <c r="C40" s="48"/>
      <c r="D40" s="49"/>
      <c r="E40" s="48"/>
      <c r="F40" s="48"/>
      <c r="G40" s="50"/>
      <c r="H40" s="50"/>
      <c r="I40" s="48"/>
      <c r="J40" s="50"/>
      <c r="K40" s="50"/>
      <c r="L40" s="48"/>
      <c r="M40" s="50"/>
      <c r="N40" s="50"/>
      <c r="O40" s="48"/>
      <c r="P40" s="50"/>
      <c r="Q40" s="50"/>
      <c r="R40" s="48"/>
      <c r="S40" s="50"/>
      <c r="T40" s="50"/>
      <c r="U40" s="48"/>
      <c r="V40" s="51"/>
      <c r="W40" s="51"/>
      <c r="X40" s="52"/>
      <c r="Y40" s="52"/>
      <c r="Z40" s="52"/>
      <c r="AA40" s="52"/>
      <c r="AB40" s="53"/>
    </row>
    <row r="41" spans="1:39" s="14" customFormat="1" ht="12.75">
      <c r="A41" s="46"/>
      <c r="B41" s="47"/>
      <c r="C41" s="48"/>
      <c r="D41" s="49"/>
      <c r="E41" s="48"/>
      <c r="F41" s="48"/>
      <c r="G41" s="50"/>
      <c r="H41" s="50"/>
      <c r="I41" s="48"/>
      <c r="J41" s="50"/>
      <c r="K41" s="50"/>
      <c r="L41" s="48"/>
      <c r="M41" s="50"/>
      <c r="N41" s="50"/>
      <c r="O41" s="48"/>
      <c r="P41" s="50"/>
      <c r="Q41" s="50"/>
      <c r="R41" s="48"/>
      <c r="S41" s="50"/>
      <c r="T41" s="50"/>
      <c r="U41" s="48"/>
      <c r="V41" s="51"/>
      <c r="W41" s="51"/>
      <c r="X41" s="52"/>
      <c r="Y41" s="52"/>
      <c r="Z41" s="52"/>
      <c r="AA41" s="52"/>
      <c r="AB41" s="53"/>
    </row>
    <row r="42" spans="1:39">
      <c r="B42" s="54" t="s">
        <v>38</v>
      </c>
      <c r="F42" s="54" t="s">
        <v>39</v>
      </c>
      <c r="O42" s="54" t="s">
        <v>40</v>
      </c>
      <c r="R42" s="56" t="s">
        <v>41</v>
      </c>
      <c r="AD42" s="56"/>
      <c r="AE42" s="56"/>
      <c r="AF42" s="56"/>
      <c r="AG42" s="56"/>
      <c r="AH42" s="56"/>
      <c r="AI42" s="56"/>
      <c r="AJ42" s="56"/>
      <c r="AL42" s="56"/>
      <c r="AM42" s="56"/>
    </row>
    <row r="43" spans="1:39">
      <c r="F43" s="54"/>
      <c r="O43" s="54"/>
      <c r="AD43" s="56"/>
      <c r="AE43" s="56"/>
      <c r="AF43" s="56"/>
      <c r="AG43" s="56"/>
      <c r="AH43" s="56"/>
      <c r="AI43" s="56"/>
      <c r="AJ43" s="56"/>
      <c r="AL43" s="56"/>
      <c r="AM43" s="56"/>
    </row>
    <row r="44" spans="1:39">
      <c r="F44" s="54"/>
      <c r="O44" s="54"/>
      <c r="AD44" s="56"/>
      <c r="AE44" s="56"/>
      <c r="AF44" s="56"/>
      <c r="AG44" s="56"/>
      <c r="AH44" s="56"/>
      <c r="AI44" s="56"/>
      <c r="AJ44" s="56"/>
      <c r="AL44" s="56"/>
      <c r="AM44" s="56"/>
    </row>
    <row r="45" spans="1:39">
      <c r="B45" s="54" t="s">
        <v>42</v>
      </c>
      <c r="F45" s="54" t="s">
        <v>43</v>
      </c>
      <c r="O45" s="54" t="s">
        <v>44</v>
      </c>
      <c r="R45" s="56" t="s">
        <v>41</v>
      </c>
      <c r="AD45" s="56"/>
      <c r="AE45" s="56"/>
      <c r="AF45" s="56"/>
      <c r="AG45" s="56"/>
      <c r="AH45" s="56"/>
      <c r="AI45" s="56"/>
      <c r="AJ45" s="56"/>
      <c r="AL45" s="56"/>
      <c r="AM45" s="56"/>
    </row>
  </sheetData>
  <mergeCells count="15">
    <mergeCell ref="AB34:AB35"/>
    <mergeCell ref="AB36:AB37"/>
    <mergeCell ref="AB38:AB39"/>
    <mergeCell ref="AB22:AB23"/>
    <mergeCell ref="AB24:AB25"/>
    <mergeCell ref="AB26:AB27"/>
    <mergeCell ref="AB28:AB29"/>
    <mergeCell ref="AB30:AB31"/>
    <mergeCell ref="AB32:AB33"/>
    <mergeCell ref="AB10:AB11"/>
    <mergeCell ref="AB12:AB13"/>
    <mergeCell ref="AB14:AB15"/>
    <mergeCell ref="AB16:AB17"/>
    <mergeCell ref="AB18:AB19"/>
    <mergeCell ref="AB20:AB2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46"/>
  <sheetViews>
    <sheetView topLeftCell="A22" workbookViewId="0">
      <selection activeCell="AK7" sqref="AK1:AK1048576"/>
    </sheetView>
  </sheetViews>
  <sheetFormatPr defaultRowHeight="15.75"/>
  <cols>
    <col min="1" max="1" width="3.85546875" style="54" customWidth="1"/>
    <col min="2" max="2" width="20.5703125" style="54" customWidth="1"/>
    <col min="3" max="3" width="7.28515625" style="55" customWidth="1"/>
    <col min="4" max="4" width="19.5703125" style="55" customWidth="1"/>
    <col min="5" max="5" width="3.5703125" style="54" bestFit="1" customWidth="1"/>
    <col min="6" max="6" width="6.42578125" style="54" customWidth="1"/>
    <col min="7" max="7" width="5.5703125" style="54" hidden="1" customWidth="1"/>
    <col min="8" max="8" width="3.85546875" style="54" hidden="1" customWidth="1"/>
    <col min="9" max="9" width="6.42578125" style="54" customWidth="1"/>
    <col min="10" max="10" width="4.42578125" style="54" hidden="1" customWidth="1"/>
    <col min="11" max="11" width="3.28515625" style="54" hidden="1" customWidth="1"/>
    <col min="12" max="12" width="6" style="54" customWidth="1"/>
    <col min="13" max="13" width="5.5703125" style="54" hidden="1" customWidth="1"/>
    <col min="14" max="14" width="3.28515625" style="54" hidden="1" customWidth="1"/>
    <col min="15" max="15" width="6.42578125" style="54" customWidth="1"/>
    <col min="16" max="16" width="5.5703125" style="54" hidden="1" customWidth="1"/>
    <col min="17" max="17" width="3.28515625" style="54" hidden="1" customWidth="1"/>
    <col min="18" max="18" width="6.85546875" style="54" customWidth="1"/>
    <col min="19" max="19" width="5.5703125" style="54" hidden="1" customWidth="1"/>
    <col min="20" max="20" width="3.28515625" style="54" hidden="1" customWidth="1"/>
    <col min="21" max="21" width="6.5703125" style="54" customWidth="1"/>
    <col min="22" max="22" width="6.42578125" style="54" hidden="1" customWidth="1"/>
    <col min="23" max="23" width="3.28515625" style="54" hidden="1" customWidth="1"/>
    <col min="24" max="24" width="6.7109375" style="54" customWidth="1"/>
    <col min="25" max="26" width="9.140625" style="54" hidden="1" customWidth="1"/>
    <col min="27" max="27" width="9" style="54" hidden="1" customWidth="1"/>
    <col min="28" max="28" width="6.85546875" style="54" customWidth="1"/>
    <col min="29" max="29" width="3.28515625" style="54" hidden="1" customWidth="1"/>
    <col min="30" max="30" width="6" style="54" customWidth="1"/>
    <col min="31" max="32" width="6.5703125" style="54" hidden="1" customWidth="1"/>
    <col min="33" max="33" width="6.5703125" style="54" customWidth="1"/>
    <col min="34" max="34" width="20.5703125" style="54" customWidth="1"/>
    <col min="35" max="36" width="9.140625" style="54"/>
    <col min="37" max="37" width="0" style="54" hidden="1" customWidth="1"/>
    <col min="38" max="16384" width="9.140625" style="54"/>
  </cols>
  <sheetData>
    <row r="1" spans="1:37" s="11" customFormat="1" ht="23.25">
      <c r="A1" s="1" t="s">
        <v>45</v>
      </c>
      <c r="B1" s="2"/>
      <c r="C1" s="2"/>
      <c r="D1" s="2"/>
      <c r="E1" s="3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5"/>
      <c r="X1" s="4"/>
      <c r="Y1" s="4"/>
      <c r="Z1" s="7"/>
    </row>
    <row r="2" spans="1:37" s="14" customFormat="1" ht="12.75">
      <c r="A2" s="12" t="s">
        <v>2</v>
      </c>
      <c r="B2" s="13"/>
      <c r="C2" s="13"/>
      <c r="D2" s="13"/>
      <c r="E2" s="9"/>
      <c r="F2" s="10"/>
      <c r="G2" s="9"/>
      <c r="H2" s="9"/>
      <c r="I2" s="12" t="s">
        <v>3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15"/>
      <c r="W2" s="9"/>
      <c r="X2" s="10"/>
      <c r="Y2" s="10"/>
      <c r="Z2" s="18"/>
    </row>
    <row r="3" spans="1:37" s="14" customFormat="1" ht="12.75">
      <c r="A3" s="12" t="s">
        <v>6</v>
      </c>
      <c r="B3" s="13"/>
      <c r="C3" s="13"/>
      <c r="D3" s="13"/>
      <c r="E3" s="9"/>
      <c r="F3" s="10"/>
      <c r="G3" s="9"/>
      <c r="H3" s="9"/>
      <c r="I3" s="12" t="s">
        <v>7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15"/>
      <c r="W3" s="9"/>
      <c r="X3" s="10"/>
      <c r="Y3" s="10"/>
      <c r="Z3" s="18"/>
    </row>
    <row r="4" spans="1:37" s="14" customFormat="1" ht="12.75">
      <c r="A4" s="9" t="s">
        <v>46</v>
      </c>
      <c r="C4" s="13"/>
      <c r="D4" s="13"/>
      <c r="E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57" t="s">
        <v>1</v>
      </c>
      <c r="Y4" s="58"/>
      <c r="Z4" s="58"/>
      <c r="AA4" s="58"/>
      <c r="AB4" s="57"/>
      <c r="AE4" s="57" t="s">
        <v>47</v>
      </c>
      <c r="AF4" s="57"/>
      <c r="AG4" s="57" t="s">
        <v>47</v>
      </c>
      <c r="AH4" s="58"/>
    </row>
    <row r="5" spans="1:37" s="14" customFormat="1" ht="12.75">
      <c r="A5" s="9" t="s">
        <v>48</v>
      </c>
      <c r="B5" s="13"/>
      <c r="C5" s="13"/>
      <c r="D5" s="13"/>
      <c r="E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 t="s">
        <v>49</v>
      </c>
      <c r="Y5" s="9"/>
      <c r="Z5" s="9"/>
      <c r="AA5" s="9"/>
      <c r="AB5" s="59" t="s">
        <v>50</v>
      </c>
      <c r="AC5" s="9"/>
      <c r="AE5" s="14" t="s">
        <v>4</v>
      </c>
      <c r="AG5" s="14" t="s">
        <v>4</v>
      </c>
      <c r="AH5" s="59" t="s">
        <v>51</v>
      </c>
    </row>
    <row r="6" spans="1:37" s="14" customFormat="1" ht="12.75">
      <c r="A6" s="9" t="s">
        <v>52</v>
      </c>
      <c r="B6" s="13"/>
      <c r="C6" s="13"/>
      <c r="D6" s="13"/>
      <c r="E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 t="s">
        <v>14</v>
      </c>
      <c r="Y6" s="9"/>
      <c r="Z6" s="9"/>
      <c r="AA6" s="9"/>
      <c r="AB6" s="14" t="s">
        <v>53</v>
      </c>
      <c r="AC6" s="9"/>
      <c r="AE6" s="14" t="s">
        <v>54</v>
      </c>
      <c r="AG6" s="14" t="s">
        <v>54</v>
      </c>
      <c r="AH6" s="59" t="s">
        <v>55</v>
      </c>
    </row>
    <row r="7" spans="1:37" s="14" customFormat="1" ht="12.75">
      <c r="A7" s="14" t="s">
        <v>56</v>
      </c>
      <c r="B7" s="13"/>
      <c r="C7" s="13"/>
      <c r="D7" s="13"/>
      <c r="E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 t="s">
        <v>11</v>
      </c>
      <c r="Y7" s="9"/>
      <c r="Z7" s="9"/>
      <c r="AA7" s="9"/>
      <c r="AB7" s="14" t="s">
        <v>57</v>
      </c>
      <c r="AC7" s="9"/>
      <c r="AE7" s="14" t="s">
        <v>58</v>
      </c>
      <c r="AG7" s="14" t="s">
        <v>58</v>
      </c>
      <c r="AH7" s="59" t="s">
        <v>59</v>
      </c>
    </row>
    <row r="8" spans="1:37" s="14" customFormat="1" ht="12.75">
      <c r="A8" s="9" t="s">
        <v>60</v>
      </c>
      <c r="B8" s="13"/>
      <c r="C8" s="13"/>
      <c r="D8" s="13"/>
      <c r="E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 t="s">
        <v>8</v>
      </c>
      <c r="Y8" s="9"/>
      <c r="Z8" s="9"/>
      <c r="AA8" s="9"/>
      <c r="AB8" s="14" t="s">
        <v>15</v>
      </c>
      <c r="AC8" s="9"/>
      <c r="AH8" s="59"/>
    </row>
    <row r="9" spans="1:37" s="14" customFormat="1" ht="12.75">
      <c r="A9" s="9"/>
      <c r="B9" s="13" t="s">
        <v>61</v>
      </c>
      <c r="C9" s="13"/>
      <c r="D9" s="13"/>
      <c r="E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C9" s="9"/>
      <c r="AH9" s="59"/>
    </row>
    <row r="10" spans="1:37" s="18" customFormat="1" ht="42" customHeight="1">
      <c r="A10" s="19"/>
      <c r="B10" s="20" t="s">
        <v>20</v>
      </c>
      <c r="C10" s="20" t="s">
        <v>21</v>
      </c>
      <c r="D10" s="20" t="s">
        <v>22</v>
      </c>
      <c r="E10" s="21" t="s">
        <v>23</v>
      </c>
      <c r="F10" s="21" t="s">
        <v>62</v>
      </c>
      <c r="G10" s="21" t="s">
        <v>25</v>
      </c>
      <c r="H10" s="21" t="s">
        <v>26</v>
      </c>
      <c r="I10" s="21" t="s">
        <v>29</v>
      </c>
      <c r="J10" s="21" t="s">
        <v>25</v>
      </c>
      <c r="K10" s="21" t="s">
        <v>26</v>
      </c>
      <c r="L10" s="21" t="s">
        <v>28</v>
      </c>
      <c r="M10" s="21" t="s">
        <v>25</v>
      </c>
      <c r="N10" s="21" t="s">
        <v>26</v>
      </c>
      <c r="O10" s="21" t="s">
        <v>27</v>
      </c>
      <c r="P10" s="21" t="s">
        <v>25</v>
      </c>
      <c r="Q10" s="21" t="s">
        <v>26</v>
      </c>
      <c r="R10" s="21" t="s">
        <v>24</v>
      </c>
      <c r="S10" s="21" t="s">
        <v>25</v>
      </c>
      <c r="T10" s="21" t="s">
        <v>26</v>
      </c>
      <c r="U10" s="21" t="s">
        <v>63</v>
      </c>
      <c r="V10" s="21" t="s">
        <v>25</v>
      </c>
      <c r="W10" s="21" t="s">
        <v>26</v>
      </c>
      <c r="X10" s="21" t="s">
        <v>64</v>
      </c>
      <c r="Y10" s="60"/>
      <c r="Z10" s="60"/>
      <c r="AA10" s="60"/>
      <c r="AB10" s="22" t="s">
        <v>31</v>
      </c>
      <c r="AC10" s="22" t="s">
        <v>37</v>
      </c>
      <c r="AD10" s="22" t="s">
        <v>32</v>
      </c>
      <c r="AF10" s="22"/>
      <c r="AG10" s="22" t="s">
        <v>33</v>
      </c>
      <c r="AH10" s="20" t="s">
        <v>34</v>
      </c>
      <c r="AI10" s="20" t="s">
        <v>35</v>
      </c>
      <c r="AJ10" s="20" t="s">
        <v>36</v>
      </c>
      <c r="AK10" s="20" t="s">
        <v>37</v>
      </c>
    </row>
    <row r="11" spans="1:37" s="18" customFormat="1" ht="12.75" customHeight="1">
      <c r="A11" s="23">
        <v>1</v>
      </c>
      <c r="B11" s="24" t="str">
        <f>VLOOKUP($E11,[1]База!$E$1:$M$950,2,FALSE)</f>
        <v>Логвиненко Михаил</v>
      </c>
      <c r="C11" s="25">
        <f>VLOOKUP($E11,[1]База!$E$1:$M$950,3,FALSE)</f>
        <v>30791</v>
      </c>
      <c r="D11" s="26" t="str">
        <f>VLOOKUP($E11,[1]База!$E$1:$M$950,5,FALSE)</f>
        <v>Москва-
Иркутская</v>
      </c>
      <c r="E11" s="27">
        <v>2</v>
      </c>
      <c r="F11" s="28">
        <f>VLOOKUP($E11,'[1]60м'!$F$6:$K$1124,3,FALSE)</f>
        <v>7.15</v>
      </c>
      <c r="G11" s="29">
        <f t="shared" ref="G11" si="0">SUM(F12:G12)</f>
        <v>830</v>
      </c>
      <c r="H11" s="29" t="e">
        <f>RANK(G11,G$17:G$973)</f>
        <v>#N/A</v>
      </c>
      <c r="I11" s="28">
        <f>VLOOKUP($E11,[1]Длина!$F$1:$J$1025,5,FALSE)</f>
        <v>7.16</v>
      </c>
      <c r="J11" s="29">
        <f t="shared" ref="J11" si="1">G11+I12</f>
        <v>1682</v>
      </c>
      <c r="K11" s="29" t="e">
        <f>RANK(J11,J$17:J$908)</f>
        <v>#N/A</v>
      </c>
      <c r="L11" s="28">
        <f>VLOOKUP($E11,[1]Ядро!$F$6:$K$1021,5,FALSE)</f>
        <v>13.95</v>
      </c>
      <c r="M11" s="29">
        <f>J11+L12</f>
        <v>2407</v>
      </c>
      <c r="N11" s="29" t="e">
        <f>RANK(M11,M$17:M$908)</f>
        <v>#N/A</v>
      </c>
      <c r="O11" s="28">
        <f>VLOOKUP($E11,[1]Высота!$F$1:$AU$870,41,FALSE)</f>
        <v>2</v>
      </c>
      <c r="P11" s="29">
        <f>M11+O12</f>
        <v>3210</v>
      </c>
      <c r="Q11" s="29" t="e">
        <f>RANK(P11,P$17:P$908)</f>
        <v>#N/A</v>
      </c>
      <c r="R11" s="28">
        <f>VLOOKUP($E11,'[1]60м сб'!$F$6:$K$1431,3,FALSE)</f>
        <v>8.08</v>
      </c>
      <c r="S11" s="29">
        <f>P11+R12</f>
        <v>4172</v>
      </c>
      <c r="T11" s="29" t="e">
        <f>RANK(S11,S$17:S$908)</f>
        <v>#N/A</v>
      </c>
      <c r="U11" s="28">
        <f>VLOOKUP($E11,[1]Шест!$F$1:$AU$966,41,FALSE)</f>
        <v>5.0999999999999996</v>
      </c>
      <c r="V11" s="29">
        <f>S11+U12</f>
        <v>5113</v>
      </c>
      <c r="W11" s="29">
        <f>RANK(V11,V$11:V$908)</f>
        <v>1</v>
      </c>
      <c r="X11" s="28" t="str">
        <f>VLOOKUP($E11,'[1]1000м'!$F$1:$J$702,3,FALSE)</f>
        <v>2.43,46</v>
      </c>
      <c r="Y11" s="25" t="str">
        <f>MID(X11,1,1)</f>
        <v>2</v>
      </c>
      <c r="Z11" s="25" t="str">
        <f>MID(X11,3,5)</f>
        <v>43,46</v>
      </c>
      <c r="AA11" s="25">
        <f>Y11*60+Z11</f>
        <v>163.46</v>
      </c>
      <c r="AB11" s="31">
        <f>SUM(F12:X12)</f>
        <v>5948</v>
      </c>
      <c r="AC11" s="31">
        <f>RANK(AB11,AB$11:AB$908)</f>
        <v>1</v>
      </c>
      <c r="AD11" s="61" t="s">
        <v>65</v>
      </c>
      <c r="AE11" s="61"/>
      <c r="AF11" s="61"/>
      <c r="AG11" s="31">
        <v>20</v>
      </c>
      <c r="AH11" s="33" t="str">
        <f>VLOOKUP($E11,[1]База!$E$1:$M$950,7,FALSE)</f>
        <v>Лободин Л.А.,
Жилкин Г.М.,
Белова И.Н.,
Ананьев С.Ю.</v>
      </c>
      <c r="AI11" s="34">
        <f>VLOOKUP($E11,[1]База!$E$1:$M$950,8,FALSE)</f>
        <v>5781</v>
      </c>
      <c r="AJ11" s="35">
        <f>SUM(AI11,AB11)</f>
        <v>11729</v>
      </c>
      <c r="AK11" s="31" t="e">
        <f>RANK(AJ11,AJ$17:AJ$908)</f>
        <v>#N/A</v>
      </c>
    </row>
    <row r="12" spans="1:37" s="18" customFormat="1" ht="38.25" customHeight="1">
      <c r="A12" s="62"/>
      <c r="B12" s="37"/>
      <c r="C12" s="38"/>
      <c r="D12" s="39" t="str">
        <f>VLOOKUP($E11,[1]База!$E$1:$M$950,6,FALSE)</f>
        <v>ЦСП по л/а</v>
      </c>
      <c r="E12" s="38"/>
      <c r="F12" s="38">
        <f>INT(58.015*(11.5-F11)^1.81)</f>
        <v>830</v>
      </c>
      <c r="G12" s="40"/>
      <c r="H12" s="40"/>
      <c r="I12" s="38">
        <f>INT(0.14354*(I11*100-220)^1.4)</f>
        <v>852</v>
      </c>
      <c r="J12" s="40"/>
      <c r="K12" s="40"/>
      <c r="L12" s="38">
        <f>INT(51.39*(L11-1.5)^1.05)</f>
        <v>725</v>
      </c>
      <c r="M12" s="40"/>
      <c r="N12" s="40"/>
      <c r="O12" s="38">
        <f>INT(0.8465*(O11*100-75)^1.42)</f>
        <v>803</v>
      </c>
      <c r="P12" s="40"/>
      <c r="Q12" s="40"/>
      <c r="R12" s="38">
        <f>INT(20.5173*(15.5-R11)^1.92)</f>
        <v>962</v>
      </c>
      <c r="S12" s="40"/>
      <c r="T12" s="40"/>
      <c r="U12" s="38">
        <f>INT(0.2797*(U11*100-100)^1.35)</f>
        <v>941</v>
      </c>
      <c r="V12" s="40"/>
      <c r="W12" s="40"/>
      <c r="X12" s="38">
        <f>INT(0.08713*(305.5-AA11)^1.85)</f>
        <v>835</v>
      </c>
      <c r="Y12" s="38"/>
      <c r="Z12" s="38"/>
      <c r="AA12" s="38"/>
      <c r="AB12" s="40"/>
      <c r="AC12" s="40"/>
      <c r="AD12" s="63"/>
      <c r="AE12" s="63"/>
      <c r="AF12" s="63"/>
      <c r="AG12" s="63"/>
      <c r="AH12" s="43"/>
      <c r="AI12" s="44"/>
      <c r="AJ12" s="44"/>
      <c r="AK12" s="40"/>
    </row>
    <row r="13" spans="1:37" s="18" customFormat="1" ht="12.75" customHeight="1">
      <c r="A13" s="23">
        <v>2</v>
      </c>
      <c r="B13" s="24" t="str">
        <f>VLOOKUP($E13,[1]База!$E$1:$M$950,2,FALSE)</f>
        <v>Свиридов Сергей</v>
      </c>
      <c r="C13" s="25">
        <f>VLOOKUP($E13,[1]База!$E$1:$M$950,3,FALSE)</f>
        <v>33136</v>
      </c>
      <c r="D13" s="26" t="str">
        <f>VLOOKUP($E13,[1]База!$E$1:$M$950,5,FALSE)</f>
        <v>Москва-
Кемеровская</v>
      </c>
      <c r="E13" s="27">
        <v>6</v>
      </c>
      <c r="F13" s="28">
        <f>VLOOKUP($E13,'[1]60м'!$F$6:$K$1124,3,FALSE)</f>
        <v>6.98</v>
      </c>
      <c r="G13" s="29">
        <f t="shared" ref="G13" si="2">SUM(F14:G14)</f>
        <v>889</v>
      </c>
      <c r="H13" s="29" t="e">
        <f>RANK(G13,G$17:G$973)</f>
        <v>#N/A</v>
      </c>
      <c r="I13" s="28">
        <f>VLOOKUP($E13,[1]Длина!$F$1:$J$1025,5,FALSE)</f>
        <v>7.52</v>
      </c>
      <c r="J13" s="29">
        <f t="shared" ref="J13" si="3">G13+I14</f>
        <v>1829</v>
      </c>
      <c r="K13" s="29" t="e">
        <f>RANK(J13,J$17:J$908)</f>
        <v>#N/A</v>
      </c>
      <c r="L13" s="28">
        <f>VLOOKUP($E13,[1]Ядро!$F$6:$K$1021,5,FALSE)</f>
        <v>13.72</v>
      </c>
      <c r="M13" s="29">
        <f>J13+L14</f>
        <v>2540</v>
      </c>
      <c r="N13" s="29" t="e">
        <f>RANK(M13,M$17:M$908)</f>
        <v>#N/A</v>
      </c>
      <c r="O13" s="28">
        <f>VLOOKUP($E13,[1]Высота!$F$1:$AU$870,41,FALSE)</f>
        <v>2</v>
      </c>
      <c r="P13" s="29">
        <f>M13+O14</f>
        <v>3343</v>
      </c>
      <c r="Q13" s="29" t="e">
        <f>RANK(P13,P$17:P$908)</f>
        <v>#N/A</v>
      </c>
      <c r="R13" s="28">
        <f>VLOOKUP($E13,'[1]60м сб'!$F$6:$K$1431,3,FALSE)</f>
        <v>8.26</v>
      </c>
      <c r="S13" s="29">
        <f>P13+R14</f>
        <v>4260</v>
      </c>
      <c r="T13" s="29" t="e">
        <f>RANK(S13,S$17:S$908)</f>
        <v>#N/A</v>
      </c>
      <c r="U13" s="28">
        <f>VLOOKUP($E13,[1]Шест!$F$1:$AU$966,41,FALSE)</f>
        <v>4.5</v>
      </c>
      <c r="V13" s="29">
        <f>S13+U14</f>
        <v>5020</v>
      </c>
      <c r="W13" s="29">
        <f>RANK(V13,V$11:V$908)</f>
        <v>3</v>
      </c>
      <c r="X13" s="28" t="str">
        <f>VLOOKUP($E13,'[1]1000м'!$F$1:$J$702,3,FALSE)</f>
        <v>2.43,52</v>
      </c>
      <c r="Y13" s="25" t="str">
        <f>MID(X13,1,1)</f>
        <v>2</v>
      </c>
      <c r="Z13" s="25" t="str">
        <f>MID(X13,3,5)</f>
        <v>43,52</v>
      </c>
      <c r="AA13" s="25">
        <f>Y13*60+Z13</f>
        <v>163.52000000000001</v>
      </c>
      <c r="AB13" s="31">
        <f>SUM(F14:X14)</f>
        <v>5855</v>
      </c>
      <c r="AC13" s="31">
        <f>RANK(AB13,AB$11:AB$908)</f>
        <v>2</v>
      </c>
      <c r="AD13" s="61" t="s">
        <v>66</v>
      </c>
      <c r="AE13" s="61"/>
      <c r="AF13" s="61"/>
      <c r="AG13" s="31">
        <v>17</v>
      </c>
      <c r="AH13" s="33" t="str">
        <f>VLOOKUP($E13,[1]База!$E$1:$M$950,7,FALSE)</f>
        <v>Новиков В.Н.,
Желанов С.В.,
Свиридов П.В.</v>
      </c>
      <c r="AI13" s="34">
        <f>VLOOKUP($E13,[1]База!$E$1:$M$950,8,FALSE)</f>
        <v>5594</v>
      </c>
      <c r="AJ13" s="35">
        <f t="shared" ref="AJ13" si="4">SUM(AI13,AB13)</f>
        <v>11449</v>
      </c>
      <c r="AK13" s="31" t="e">
        <f>RANK(AJ13,AJ$17:AJ$908)</f>
        <v>#N/A</v>
      </c>
    </row>
    <row r="14" spans="1:37" s="18" customFormat="1" ht="27" customHeight="1">
      <c r="A14" s="62"/>
      <c r="B14" s="37"/>
      <c r="C14" s="38"/>
      <c r="D14" s="39" t="str">
        <f>VLOOKUP($E13,[1]База!$E$1:$M$950,6,FALSE)</f>
        <v>СДЮСШОР ЮМ-
им. бр. Знаменских</v>
      </c>
      <c r="E14" s="38"/>
      <c r="F14" s="38">
        <f>INT(58.015*(11.5-F13)^1.81)</f>
        <v>889</v>
      </c>
      <c r="G14" s="40"/>
      <c r="H14" s="40"/>
      <c r="I14" s="38">
        <f>INT(0.14354*(I13*100-220)^1.4)</f>
        <v>940</v>
      </c>
      <c r="J14" s="40"/>
      <c r="K14" s="40"/>
      <c r="L14" s="38">
        <f>INT(51.39*(L13-1.5)^1.05)</f>
        <v>711</v>
      </c>
      <c r="M14" s="40"/>
      <c r="N14" s="40"/>
      <c r="O14" s="38">
        <f>INT(0.8465*(O13*100-75)^1.42)</f>
        <v>803</v>
      </c>
      <c r="P14" s="40"/>
      <c r="Q14" s="40"/>
      <c r="R14" s="38">
        <f>INT(20.5173*(15.5-R13)^1.92)</f>
        <v>917</v>
      </c>
      <c r="S14" s="40"/>
      <c r="T14" s="40"/>
      <c r="U14" s="38">
        <f>INT(0.2797*(U13*100-100)^1.35)</f>
        <v>760</v>
      </c>
      <c r="V14" s="40"/>
      <c r="W14" s="40"/>
      <c r="X14" s="38">
        <f>INT(0.08713*(305.5-AA13)^1.85)</f>
        <v>835</v>
      </c>
      <c r="Y14" s="38"/>
      <c r="Z14" s="38"/>
      <c r="AA14" s="38"/>
      <c r="AB14" s="40"/>
      <c r="AC14" s="40"/>
      <c r="AD14" s="63"/>
      <c r="AE14" s="63"/>
      <c r="AF14" s="63"/>
      <c r="AG14" s="63"/>
      <c r="AH14" s="43"/>
      <c r="AI14" s="44"/>
      <c r="AJ14" s="44"/>
      <c r="AK14" s="40"/>
    </row>
    <row r="15" spans="1:37" s="18" customFormat="1" ht="12.75" customHeight="1">
      <c r="A15" s="23">
        <v>3</v>
      </c>
      <c r="B15" s="24" t="str">
        <f>VLOOKUP($E15,[1]База!$E$1:$M$950,2,FALSE)</f>
        <v>Саранцев Евгений</v>
      </c>
      <c r="C15" s="25">
        <f>VLOOKUP($E15,[1]База!$E$1:$M$950,3,FALSE)</f>
        <v>32178</v>
      </c>
      <c r="D15" s="26" t="str">
        <f>VLOOKUP($E15,[1]База!$E$1:$M$950,5,FALSE)</f>
        <v>Краснодарский-
Волгоградская</v>
      </c>
      <c r="E15" s="27">
        <v>5</v>
      </c>
      <c r="F15" s="28">
        <f>VLOOKUP($E15,'[1]60м'!$F$6:$K$1124,3,FALSE)</f>
        <v>7.24</v>
      </c>
      <c r="G15" s="29">
        <f t="shared" ref="G15" si="5">SUM(F16:G16)</f>
        <v>799</v>
      </c>
      <c r="H15" s="29" t="e">
        <f>RANK(G15,G$17:G$973)</f>
        <v>#N/A</v>
      </c>
      <c r="I15" s="28">
        <f>VLOOKUP($E15,[1]Длина!$F$1:$J$1025,5,FALSE)</f>
        <v>7.13</v>
      </c>
      <c r="J15" s="29">
        <f t="shared" ref="J15" si="6">G15+I16</f>
        <v>1644</v>
      </c>
      <c r="K15" s="29" t="e">
        <f>RANK(J15,J$17:J$908)</f>
        <v>#N/A</v>
      </c>
      <c r="L15" s="28">
        <f>VLOOKUP($E15,[1]Ядро!$F$6:$K$1021,5,FALSE)</f>
        <v>15.06</v>
      </c>
      <c r="M15" s="29">
        <f>J15+L16</f>
        <v>2437</v>
      </c>
      <c r="N15" s="29" t="e">
        <f>RANK(M15,M$17:M$908)</f>
        <v>#N/A</v>
      </c>
      <c r="O15" s="28">
        <f>VLOOKUP($E15,[1]Высота!$F$1:$AU$870,41,FALSE)</f>
        <v>2.06</v>
      </c>
      <c r="P15" s="29">
        <f>M15+O16</f>
        <v>3296</v>
      </c>
      <c r="Q15" s="29" t="e">
        <f>RANK(P15,P$17:P$908)</f>
        <v>#N/A</v>
      </c>
      <c r="R15" s="28">
        <f>VLOOKUP($E15,'[1]60м сб'!$F$6:$K$1431,3,FALSE)</f>
        <v>8.36</v>
      </c>
      <c r="S15" s="29">
        <f>P15+R16</f>
        <v>4189</v>
      </c>
      <c r="T15" s="29" t="e">
        <f>RANK(S15,S$17:S$908)</f>
        <v>#N/A</v>
      </c>
      <c r="U15" s="28">
        <f>VLOOKUP($E15,[1]Шест!$F$1:$AU$966,41,FALSE)</f>
        <v>4.8</v>
      </c>
      <c r="V15" s="29">
        <f>S15+U16</f>
        <v>5038</v>
      </c>
      <c r="W15" s="29">
        <f>RANK(V15,V$11:V$908)</f>
        <v>2</v>
      </c>
      <c r="X15" s="28" t="str">
        <f>VLOOKUP($E15,'[1]1000м'!$F$1:$J$702,3,FALSE)</f>
        <v>2.46,82</v>
      </c>
      <c r="Y15" s="25" t="str">
        <f>MID(X15,1,1)</f>
        <v>2</v>
      </c>
      <c r="Z15" s="25" t="str">
        <f>MID(X15,3,5)</f>
        <v>46,82</v>
      </c>
      <c r="AA15" s="25">
        <f>Y15*60+Z15</f>
        <v>166.82</v>
      </c>
      <c r="AB15" s="31">
        <f>SUM(F16:X16)</f>
        <v>5837</v>
      </c>
      <c r="AC15" s="31">
        <f>RANK(AB15,AB$11:AB$908)</f>
        <v>3</v>
      </c>
      <c r="AD15" s="61" t="s">
        <v>66</v>
      </c>
      <c r="AE15" s="61"/>
      <c r="AF15" s="61"/>
      <c r="AG15" s="31">
        <v>15</v>
      </c>
      <c r="AH15" s="33" t="str">
        <f>VLOOKUP($E15,[1]База!$E$1:$M$950,7,FALSE)</f>
        <v>Зацеляпин М.И.,
Каратаев Н.Д.</v>
      </c>
      <c r="AI15" s="34">
        <f>VLOOKUP($E15,[1]База!$E$1:$M$950,8,FALSE)</f>
        <v>5629</v>
      </c>
      <c r="AJ15" s="35">
        <f t="shared" ref="AJ15" si="7">SUM(AI15,AB15)</f>
        <v>11466</v>
      </c>
      <c r="AK15" s="31" t="e">
        <f>RANK(AJ15,AJ$17:AJ$908)</f>
        <v>#N/A</v>
      </c>
    </row>
    <row r="16" spans="1:37" s="18" customFormat="1" ht="27" customHeight="1">
      <c r="A16" s="62"/>
      <c r="B16" s="37"/>
      <c r="C16" s="38"/>
      <c r="D16" s="39" t="str">
        <f>VLOOKUP($E15,[1]База!$E$1:$M$950,6,FALSE)</f>
        <v>ЦСП, ГОУ СДЮСШО "Каустик", ПР-361</v>
      </c>
      <c r="E16" s="38"/>
      <c r="F16" s="38">
        <f>INT(58.015*(11.5-F15)^1.81)</f>
        <v>799</v>
      </c>
      <c r="G16" s="40"/>
      <c r="H16" s="40"/>
      <c r="I16" s="38">
        <f>INT(0.14354*(I15*100-220)^1.4)</f>
        <v>845</v>
      </c>
      <c r="J16" s="40"/>
      <c r="K16" s="40"/>
      <c r="L16" s="38">
        <f>INT(51.39*(L15-1.5)^1.05)</f>
        <v>793</v>
      </c>
      <c r="M16" s="40"/>
      <c r="N16" s="40"/>
      <c r="O16" s="38">
        <f>INT(0.8465*(O15*100-75)^1.42)</f>
        <v>859</v>
      </c>
      <c r="P16" s="40"/>
      <c r="Q16" s="40"/>
      <c r="R16" s="38">
        <f>INT(20.5173*(15.5-R15)^1.92)</f>
        <v>893</v>
      </c>
      <c r="S16" s="40"/>
      <c r="T16" s="40"/>
      <c r="U16" s="38">
        <f>INT(0.2797*(U15*100-100)^1.35)</f>
        <v>849</v>
      </c>
      <c r="V16" s="40"/>
      <c r="W16" s="40"/>
      <c r="X16" s="38">
        <f>INT(0.08713*(305.5-AA15)^1.85)</f>
        <v>799</v>
      </c>
      <c r="Y16" s="38"/>
      <c r="Z16" s="38"/>
      <c r="AA16" s="38"/>
      <c r="AB16" s="40"/>
      <c r="AC16" s="40"/>
      <c r="AD16" s="63"/>
      <c r="AE16" s="63"/>
      <c r="AF16" s="63"/>
      <c r="AG16" s="63"/>
      <c r="AH16" s="43"/>
      <c r="AI16" s="44"/>
      <c r="AJ16" s="44"/>
      <c r="AK16" s="40"/>
    </row>
    <row r="17" spans="1:37" s="18" customFormat="1" ht="12.75">
      <c r="A17" s="23">
        <v>4</v>
      </c>
      <c r="B17" s="24" t="str">
        <f>VLOOKUP($E17,[1]База!$E$1:$M$950,2,FALSE)</f>
        <v>Фролов Александр</v>
      </c>
      <c r="C17" s="25">
        <f>VLOOKUP($E17,[1]База!$E$1:$M$950,3,FALSE)</f>
        <v>32976</v>
      </c>
      <c r="D17" s="26" t="str">
        <f>VLOOKUP($E17,[1]База!$E$1:$M$950,5,FALSE)</f>
        <v>Краснодарский</v>
      </c>
      <c r="E17" s="27">
        <v>3</v>
      </c>
      <c r="F17" s="28">
        <f>VLOOKUP($E17,'[1]60м'!$F$6:$K$1124,3,FALSE)</f>
        <v>7.23</v>
      </c>
      <c r="G17" s="29">
        <f>SUM(F18:G18)</f>
        <v>802</v>
      </c>
      <c r="H17" s="29">
        <f>RANK(G17,G$17:G$973)</f>
        <v>5</v>
      </c>
      <c r="I17" s="28">
        <f>VLOOKUP($E17,[1]Длина!$F$1:$J$1025,5,FALSE)</f>
        <v>7.25</v>
      </c>
      <c r="J17" s="29">
        <f>G17+I18</f>
        <v>1676</v>
      </c>
      <c r="K17" s="29">
        <f>RANK(J17,J$17:J$908)</f>
        <v>4</v>
      </c>
      <c r="L17" s="28">
        <f>VLOOKUP($E17,[1]Ядро!$F$6:$K$1021,5,FALSE)</f>
        <v>14.35</v>
      </c>
      <c r="M17" s="29">
        <f>J17+L18</f>
        <v>2426</v>
      </c>
      <c r="N17" s="29">
        <f>RANK(M17,M$17:M$908)</f>
        <v>1</v>
      </c>
      <c r="O17" s="28">
        <f>VLOOKUP($E17,[1]Высота!$F$1:$AU$870,41,FALSE)</f>
        <v>2.06</v>
      </c>
      <c r="P17" s="29">
        <f>M17+O18</f>
        <v>3285</v>
      </c>
      <c r="Q17" s="29">
        <f>RANK(P17,P$17:P$908)</f>
        <v>1</v>
      </c>
      <c r="R17" s="28">
        <f>VLOOKUP($E17,'[1]60м сб'!$F$6:$K$1431,3,FALSE)</f>
        <v>8.5299999999999994</v>
      </c>
      <c r="S17" s="29">
        <f>P17+R18</f>
        <v>4138</v>
      </c>
      <c r="T17" s="29">
        <f>RANK(S17,S$17:S$908)</f>
        <v>1</v>
      </c>
      <c r="U17" s="28">
        <f>VLOOKUP($E17,[1]Шест!$F$1:$AU$966,41,FALSE)</f>
        <v>4.8</v>
      </c>
      <c r="V17" s="29">
        <f>S17+U18</f>
        <v>4987</v>
      </c>
      <c r="W17" s="29">
        <f>RANK(V17,V$11:V$908)</f>
        <v>4</v>
      </c>
      <c r="X17" s="28" t="str">
        <f>VLOOKUP($E17,'[1]1000м'!$F$1:$J$702,3,FALSE)</f>
        <v>2.50,72</v>
      </c>
      <c r="Y17" s="25" t="str">
        <f>MID(X17,1,1)</f>
        <v>2</v>
      </c>
      <c r="Z17" s="25" t="str">
        <f>MID(X17,3,5)</f>
        <v>50,72</v>
      </c>
      <c r="AA17" s="25">
        <f>Y17*60+Z17</f>
        <v>170.72</v>
      </c>
      <c r="AB17" s="31">
        <f>SUM(F18:X18)</f>
        <v>5745</v>
      </c>
      <c r="AC17" s="31">
        <f>RANK(AB17,AB$11:AB$908)</f>
        <v>4</v>
      </c>
      <c r="AD17" s="61" t="s">
        <v>66</v>
      </c>
      <c r="AE17" s="61"/>
      <c r="AF17" s="61"/>
      <c r="AG17" s="31">
        <v>14</v>
      </c>
      <c r="AH17" s="33" t="str">
        <f>VLOOKUP($E17,[1]База!$E$1:$M$950,7,FALSE)</f>
        <v>Фроловы В.И., Н.В.</v>
      </c>
      <c r="AI17" s="34">
        <f>VLOOKUP($E17,[1]База!$E$1:$M$950,8,FALSE)</f>
        <v>5758</v>
      </c>
      <c r="AJ17" s="35">
        <f t="shared" ref="AJ17" si="8">SUM(AI17,AB17)</f>
        <v>11503</v>
      </c>
      <c r="AK17" s="31">
        <f>RANK(AJ17,AJ$17:AJ$908)</f>
        <v>1</v>
      </c>
    </row>
    <row r="18" spans="1:37" s="18" customFormat="1" ht="12.75">
      <c r="A18" s="62"/>
      <c r="B18" s="37"/>
      <c r="C18" s="38"/>
      <c r="D18" s="39" t="str">
        <f>VLOOKUP($E17,[1]База!$E$1:$M$950,6,FALSE)</f>
        <v>ЦСП по л/а</v>
      </c>
      <c r="E18" s="38"/>
      <c r="F18" s="38">
        <f>INT(58.015*(11.5-F17)^1.81)</f>
        <v>802</v>
      </c>
      <c r="G18" s="40"/>
      <c r="H18" s="40"/>
      <c r="I18" s="38">
        <f>INT(0.14354*(I17*100-220)^1.4)</f>
        <v>874</v>
      </c>
      <c r="J18" s="40"/>
      <c r="K18" s="40"/>
      <c r="L18" s="38">
        <f>INT(51.39*(L17-1.5)^1.05)</f>
        <v>750</v>
      </c>
      <c r="M18" s="40"/>
      <c r="N18" s="40"/>
      <c r="O18" s="38">
        <f>INT(0.8465*(O17*100-75)^1.42)</f>
        <v>859</v>
      </c>
      <c r="P18" s="40"/>
      <c r="Q18" s="40"/>
      <c r="R18" s="38">
        <f>INT(20.5173*(15.5-R17)^1.92)</f>
        <v>853</v>
      </c>
      <c r="S18" s="40"/>
      <c r="T18" s="40"/>
      <c r="U18" s="38">
        <f>INT(0.2797*(U17*100-100)^1.35)</f>
        <v>849</v>
      </c>
      <c r="V18" s="40"/>
      <c r="W18" s="40"/>
      <c r="X18" s="38">
        <f>INT(0.08713*(305.5-AA17)^1.85)</f>
        <v>758</v>
      </c>
      <c r="Y18" s="38"/>
      <c r="Z18" s="38"/>
      <c r="AA18" s="38"/>
      <c r="AB18" s="40"/>
      <c r="AC18" s="40"/>
      <c r="AD18" s="63"/>
      <c r="AE18" s="63"/>
      <c r="AF18" s="63"/>
      <c r="AG18" s="63"/>
      <c r="AH18" s="43"/>
      <c r="AI18" s="44"/>
      <c r="AJ18" s="44"/>
      <c r="AK18" s="40"/>
    </row>
    <row r="19" spans="1:37" s="18" customFormat="1" ht="12.75" customHeight="1">
      <c r="A19" s="23">
        <v>5</v>
      </c>
      <c r="B19" s="24" t="str">
        <f>VLOOKUP($E19,[1]База!$E$1:$M$950,2,FALSE)</f>
        <v>Руднев Павел</v>
      </c>
      <c r="C19" s="25">
        <f>VLOOKUP($E19,[1]База!$E$1:$M$950,3,FALSE)</f>
        <v>33903</v>
      </c>
      <c r="D19" s="26" t="str">
        <f>VLOOKUP($E19,[1]База!$E$1:$M$950,5,FALSE)</f>
        <v>Ростовская</v>
      </c>
      <c r="E19" s="27">
        <v>14</v>
      </c>
      <c r="F19" s="28">
        <f>VLOOKUP($E19,'[1]60м'!$F$6:$K$1124,3,FALSE)</f>
        <v>7.01</v>
      </c>
      <c r="G19" s="29">
        <f t="shared" ref="G19" si="9">SUM(F20:G20)</f>
        <v>879</v>
      </c>
      <c r="H19" s="29">
        <f>RANK(G19,G$17:G$973)</f>
        <v>2</v>
      </c>
      <c r="I19" s="28">
        <f>VLOOKUP($E19,[1]Длина!$F$1:$J$1025,5,FALSE)</f>
        <v>7.3</v>
      </c>
      <c r="J19" s="29">
        <f t="shared" ref="J19" si="10">G19+I20</f>
        <v>1765</v>
      </c>
      <c r="K19" s="29">
        <f>RANK(J19,J$17:J$908)</f>
        <v>1</v>
      </c>
      <c r="L19" s="28">
        <f>VLOOKUP($E19,[1]Ядро!$F$6:$K$1021,5,FALSE)</f>
        <v>11.7</v>
      </c>
      <c r="M19" s="29">
        <f>J19+L20</f>
        <v>2353</v>
      </c>
      <c r="N19" s="29">
        <f>RANK(M19,M$17:M$908)</f>
        <v>4</v>
      </c>
      <c r="O19" s="28">
        <f>VLOOKUP($E19,[1]Высота!$F$1:$AU$870,41,FALSE)</f>
        <v>2</v>
      </c>
      <c r="P19" s="29">
        <f>M19+O20</f>
        <v>3156</v>
      </c>
      <c r="Q19" s="29">
        <f>RANK(P19,P$17:P$908)</f>
        <v>5</v>
      </c>
      <c r="R19" s="28">
        <f>VLOOKUP($E19,'[1]60м сб'!$F$6:$K$1431,3,FALSE)</f>
        <v>8.51</v>
      </c>
      <c r="S19" s="29">
        <f>P19+R20</f>
        <v>4014</v>
      </c>
      <c r="T19" s="29">
        <f>RANK(S19,S$17:S$908)</f>
        <v>4</v>
      </c>
      <c r="U19" s="28">
        <f>VLOOKUP($E19,[1]Шест!$F$1:$AU$966,41,FALSE)</f>
        <v>4.9000000000000004</v>
      </c>
      <c r="V19" s="29">
        <f>S19+U20</f>
        <v>4894</v>
      </c>
      <c r="W19" s="29">
        <f>RANK(V19,V$11:V$908)</f>
        <v>5</v>
      </c>
      <c r="X19" s="28" t="str">
        <f>VLOOKUP($E19,'[1]1000м'!$F$1:$J$702,3,FALSE)</f>
        <v>2.49,74</v>
      </c>
      <c r="Y19" s="25" t="str">
        <f>MID(X19,1,1)</f>
        <v>2</v>
      </c>
      <c r="Z19" s="25" t="str">
        <f>MID(X19,3,5)</f>
        <v>49,74</v>
      </c>
      <c r="AA19" s="25">
        <f>Y19*60+Z19</f>
        <v>169.74</v>
      </c>
      <c r="AB19" s="31">
        <f>SUM(F20:X20)</f>
        <v>5662</v>
      </c>
      <c r="AC19" s="31">
        <f>RANK(AB19,AB$11:AB$908)</f>
        <v>5</v>
      </c>
      <c r="AD19" s="61" t="s">
        <v>66</v>
      </c>
      <c r="AE19" s="61"/>
      <c r="AF19" s="61"/>
      <c r="AG19" s="31">
        <v>13</v>
      </c>
      <c r="AH19" s="33" t="str">
        <f>VLOOKUP($E19,[1]База!$E$1:$M$950,7,FALSE)</f>
        <v>Пшеничников В.И.,
Фастова О.А.</v>
      </c>
      <c r="AI19" s="34">
        <f>VLOOKUP($E19,[1]База!$E$1:$M$950,8,FALSE)</f>
        <v>5712</v>
      </c>
      <c r="AJ19" s="35">
        <f t="shared" ref="AJ19" si="11">SUM(AI19,AB19)</f>
        <v>11374</v>
      </c>
      <c r="AK19" s="31">
        <f>RANK(AJ19,AJ$17:AJ$908)</f>
        <v>2</v>
      </c>
    </row>
    <row r="20" spans="1:37" s="18" customFormat="1" ht="12.75">
      <c r="A20" s="62"/>
      <c r="B20" s="37"/>
      <c r="C20" s="38"/>
      <c r="D20" s="39" t="str">
        <f>VLOOKUP($E19,[1]База!$E$1:$M$950,6,FALSE)</f>
        <v>ЦСП №1</v>
      </c>
      <c r="E20" s="38"/>
      <c r="F20" s="38">
        <f>INT(58.015*(11.5-F19)^1.81)</f>
        <v>879</v>
      </c>
      <c r="G20" s="40"/>
      <c r="H20" s="40"/>
      <c r="I20" s="38">
        <f>INT(0.14354*(I19*100-220)^1.4)</f>
        <v>886</v>
      </c>
      <c r="J20" s="40"/>
      <c r="K20" s="40"/>
      <c r="L20" s="38">
        <f>INT(51.39*(L19-1.5)^1.05)</f>
        <v>588</v>
      </c>
      <c r="M20" s="40"/>
      <c r="N20" s="40"/>
      <c r="O20" s="38">
        <f>INT(0.8465*(O19*100-75)^1.42)</f>
        <v>803</v>
      </c>
      <c r="P20" s="40"/>
      <c r="Q20" s="40"/>
      <c r="R20" s="38">
        <f>INT(20.5173*(15.5-R19)^1.92)</f>
        <v>858</v>
      </c>
      <c r="S20" s="40"/>
      <c r="T20" s="40"/>
      <c r="U20" s="38">
        <f>INT(0.2797*(U19*100-100)^1.35)</f>
        <v>880</v>
      </c>
      <c r="V20" s="40"/>
      <c r="W20" s="40"/>
      <c r="X20" s="38">
        <f>INT(0.08713*(305.5-AA19)^1.85)</f>
        <v>768</v>
      </c>
      <c r="Y20" s="38"/>
      <c r="Z20" s="38"/>
      <c r="AA20" s="38"/>
      <c r="AB20" s="40"/>
      <c r="AC20" s="40"/>
      <c r="AD20" s="63"/>
      <c r="AE20" s="63"/>
      <c r="AF20" s="63"/>
      <c r="AG20" s="63"/>
      <c r="AH20" s="43"/>
      <c r="AI20" s="44"/>
      <c r="AJ20" s="44"/>
      <c r="AK20" s="40"/>
    </row>
    <row r="21" spans="1:37" s="18" customFormat="1" ht="12.75" customHeight="1">
      <c r="A21" s="23">
        <v>6</v>
      </c>
      <c r="B21" s="24" t="str">
        <f>VLOOKUP($E21,[1]База!$E$1:$M$950,2,FALSE)</f>
        <v>Тептин Евгений</v>
      </c>
      <c r="C21" s="25">
        <f>VLOOKUP($E21,[1]База!$E$1:$M$950,3,FALSE)</f>
        <v>32948</v>
      </c>
      <c r="D21" s="26" t="str">
        <f>VLOOKUP($E21,[1]База!$E$1:$M$950,5,FALSE)</f>
        <v>Челябинская</v>
      </c>
      <c r="E21" s="27">
        <v>27</v>
      </c>
      <c r="F21" s="28">
        <f>VLOOKUP($E21,'[1]60м'!$F$6:$K$1124,3,FALSE)</f>
        <v>7.25</v>
      </c>
      <c r="G21" s="29">
        <f t="shared" ref="G21" si="12">SUM(F22:G22)</f>
        <v>796</v>
      </c>
      <c r="H21" s="29">
        <f>RANK(G21,G$17:G$973)</f>
        <v>6</v>
      </c>
      <c r="I21" s="28">
        <f>VLOOKUP($E21,[1]Длина!$F$1:$J$1025,5,FALSE)</f>
        <v>7.04</v>
      </c>
      <c r="J21" s="29">
        <f t="shared" ref="J21" si="13">G21+I22</f>
        <v>1619</v>
      </c>
      <c r="K21" s="29">
        <f>RANK(J21,J$17:J$908)</f>
        <v>6</v>
      </c>
      <c r="L21" s="28">
        <f>VLOOKUP($E21,[1]Ядро!$F$6:$K$1021,5,FALSE)</f>
        <v>14.3</v>
      </c>
      <c r="M21" s="29">
        <f>J21+L22</f>
        <v>2366</v>
      </c>
      <c r="N21" s="29">
        <f>RANK(M21,M$17:M$908)</f>
        <v>3</v>
      </c>
      <c r="O21" s="28">
        <f>VLOOKUP($E21,[1]Высота!$F$1:$AU$870,41,FALSE)</f>
        <v>2</v>
      </c>
      <c r="P21" s="29">
        <f>M21+O22</f>
        <v>3169</v>
      </c>
      <c r="Q21" s="29">
        <f>RANK(P21,P$17:P$908)</f>
        <v>4</v>
      </c>
      <c r="R21" s="28">
        <f>VLOOKUP($E21,'[1]60м сб'!$F$6:$K$1431,3,FALSE)</f>
        <v>8.33</v>
      </c>
      <c r="S21" s="29">
        <f>P21+R22</f>
        <v>4069</v>
      </c>
      <c r="T21" s="29">
        <f>RANK(S21,S$17:S$908)</f>
        <v>2</v>
      </c>
      <c r="U21" s="28">
        <f>VLOOKUP($E21,[1]Шест!$F$1:$AU$966,41,FALSE)</f>
        <v>4.5999999999999996</v>
      </c>
      <c r="V21" s="29">
        <f>S21+U22</f>
        <v>4859</v>
      </c>
      <c r="W21" s="29">
        <f>RANK(V21,V$11:V$908)</f>
        <v>6</v>
      </c>
      <c r="X21" s="28" t="str">
        <f>VLOOKUP($E21,'[1]1000м'!$F$1:$J$702,3,FALSE)</f>
        <v>2.52,87</v>
      </c>
      <c r="Y21" s="25" t="str">
        <f>MID(X21,1,1)</f>
        <v>2</v>
      </c>
      <c r="Z21" s="25" t="str">
        <f>MID(X21,3,5)</f>
        <v>52,87</v>
      </c>
      <c r="AA21" s="25">
        <f>Y21*60+Z21</f>
        <v>172.87</v>
      </c>
      <c r="AB21" s="31">
        <f>SUM(F22:X22)</f>
        <v>5595</v>
      </c>
      <c r="AC21" s="31">
        <f>RANK(AB21,AB$11:AB$908)</f>
        <v>6</v>
      </c>
      <c r="AD21" s="61" t="s">
        <v>66</v>
      </c>
      <c r="AE21" s="61"/>
      <c r="AF21" s="61"/>
      <c r="AG21" s="31">
        <v>12</v>
      </c>
      <c r="AH21" s="33" t="str">
        <f>VLOOKUP($E21,[1]База!$E$1:$M$950,7,FALSE)</f>
        <v>Ермолаев С.В.,
Гангало Н.Н.</v>
      </c>
      <c r="AI21" s="34">
        <f>VLOOKUP($E21,[1]База!$E$1:$M$950,8,FALSE)</f>
        <v>5455</v>
      </c>
      <c r="AJ21" s="35">
        <f t="shared" ref="AJ21" si="14">SUM(AI21,AB21)</f>
        <v>11050</v>
      </c>
      <c r="AK21" s="31">
        <f>RANK(AJ21,AJ$17:AJ$908)</f>
        <v>3</v>
      </c>
    </row>
    <row r="22" spans="1:37" s="18" customFormat="1" ht="12.75">
      <c r="A22" s="62"/>
      <c r="B22" s="37"/>
      <c r="C22" s="38"/>
      <c r="D22" s="39">
        <f>VLOOKUP($E21,[1]База!$E$1:$M$950,6,FALSE)</f>
        <v>0</v>
      </c>
      <c r="E22" s="38"/>
      <c r="F22" s="38">
        <f>INT(58.015*(11.5-F21)^1.81)</f>
        <v>796</v>
      </c>
      <c r="G22" s="40"/>
      <c r="H22" s="40"/>
      <c r="I22" s="38">
        <f>INT(0.14354*(I21*100-220)^1.4)</f>
        <v>823</v>
      </c>
      <c r="J22" s="40"/>
      <c r="K22" s="40"/>
      <c r="L22" s="38">
        <f>INT(51.39*(L21-1.5)^1.05)</f>
        <v>747</v>
      </c>
      <c r="M22" s="40"/>
      <c r="N22" s="40"/>
      <c r="O22" s="38">
        <f>INT(0.8465*(O21*100-75)^1.42)</f>
        <v>803</v>
      </c>
      <c r="P22" s="40"/>
      <c r="Q22" s="40"/>
      <c r="R22" s="38">
        <f>INT(20.5173*(15.5-R21)^1.92)</f>
        <v>900</v>
      </c>
      <c r="S22" s="40"/>
      <c r="T22" s="40"/>
      <c r="U22" s="38">
        <f>INT(0.2797*(U21*100-100)^1.35)</f>
        <v>790</v>
      </c>
      <c r="V22" s="40"/>
      <c r="W22" s="40"/>
      <c r="X22" s="38">
        <f>INT(0.08713*(305.5-AA21)^1.85)</f>
        <v>736</v>
      </c>
      <c r="Y22" s="38"/>
      <c r="Z22" s="38"/>
      <c r="AA22" s="38"/>
      <c r="AB22" s="40"/>
      <c r="AC22" s="40"/>
      <c r="AD22" s="63"/>
      <c r="AE22" s="63"/>
      <c r="AF22" s="63"/>
      <c r="AG22" s="63"/>
      <c r="AH22" s="43"/>
      <c r="AI22" s="44"/>
      <c r="AJ22" s="44"/>
      <c r="AK22" s="40"/>
    </row>
    <row r="23" spans="1:37" s="18" customFormat="1" ht="12.75" customHeight="1">
      <c r="A23" s="23">
        <v>7</v>
      </c>
      <c r="B23" s="24" t="str">
        <f>VLOOKUP($E23,[1]База!$E$1:$M$950,2,FALSE)</f>
        <v>Демьянов Андрей</v>
      </c>
      <c r="C23" s="25">
        <f>VLOOKUP($E23,[1]База!$E$1:$M$950,3,FALSE)</f>
        <v>31646</v>
      </c>
      <c r="D23" s="26" t="str">
        <f>VLOOKUP($E23,[1]База!$E$1:$M$950,5,FALSE)</f>
        <v>Москва-
Смоленская</v>
      </c>
      <c r="E23" s="27">
        <v>8</v>
      </c>
      <c r="F23" s="28">
        <f>VLOOKUP($E23,'[1]60м'!$F$6:$K$1124,3,FALSE)</f>
        <v>7.4</v>
      </c>
      <c r="G23" s="29">
        <f t="shared" ref="G23" si="15">SUM(F24:G24)</f>
        <v>745</v>
      </c>
      <c r="H23" s="29">
        <f>RANK(G23,G$17:G$973)</f>
        <v>9</v>
      </c>
      <c r="I23" s="28">
        <f>VLOOKUP($E23,[1]Длина!$F$1:$J$1025,5,FALSE)</f>
        <v>7.16</v>
      </c>
      <c r="J23" s="29">
        <f t="shared" ref="J23" si="16">G23+I24</f>
        <v>1597</v>
      </c>
      <c r="K23" s="29">
        <f>RANK(J23,J$17:J$908)</f>
        <v>7</v>
      </c>
      <c r="L23" s="28">
        <f>VLOOKUP($E23,[1]Ядро!$F$6:$K$1021,5,FALSE)</f>
        <v>12.95</v>
      </c>
      <c r="M23" s="29">
        <f>J23+L24</f>
        <v>2261</v>
      </c>
      <c r="N23" s="29">
        <f>RANK(M23,M$17:M$908)</f>
        <v>6</v>
      </c>
      <c r="O23" s="28">
        <f>VLOOKUP($E23,[1]Высота!$F$1:$AU$870,41,FALSE)</f>
        <v>1.94</v>
      </c>
      <c r="P23" s="29">
        <f>M23+O24</f>
        <v>3010</v>
      </c>
      <c r="Q23" s="29">
        <f>RANK(P23,P$17:P$908)</f>
        <v>9</v>
      </c>
      <c r="R23" s="28">
        <f>VLOOKUP($E23,'[1]60м сб'!$F$6:$K$1431,3,FALSE)</f>
        <v>8.42</v>
      </c>
      <c r="S23" s="29">
        <f>P23+R24</f>
        <v>3889</v>
      </c>
      <c r="T23" s="29">
        <f>RANK(S23,S$17:S$908)</f>
        <v>8</v>
      </c>
      <c r="U23" s="28">
        <f>VLOOKUP($E23,[1]Шест!$F$1:$AU$966,41,FALSE)</f>
        <v>4.8</v>
      </c>
      <c r="V23" s="29">
        <f>S23+U24</f>
        <v>4738</v>
      </c>
      <c r="W23" s="29">
        <f>RANK(V23,V$11:V$908)</f>
        <v>7</v>
      </c>
      <c r="X23" s="28" t="str">
        <f>VLOOKUP($E23,'[1]1000м'!$F$1:$J$702,3,FALSE)</f>
        <v>2.51,93</v>
      </c>
      <c r="Y23" s="25" t="str">
        <f>MID(X23,1,1)</f>
        <v>2</v>
      </c>
      <c r="Z23" s="25" t="str">
        <f>MID(X23,3,5)</f>
        <v>51,93</v>
      </c>
      <c r="AA23" s="25">
        <f>Y23*60+Z23</f>
        <v>171.93</v>
      </c>
      <c r="AB23" s="31">
        <f>SUM(F24:X24)</f>
        <v>5483</v>
      </c>
      <c r="AC23" s="31">
        <f>RANK(AB23,AB$11:AB$908)</f>
        <v>7</v>
      </c>
      <c r="AD23" s="61" t="s">
        <v>66</v>
      </c>
      <c r="AE23" s="61"/>
      <c r="AF23" s="61"/>
      <c r="AG23" s="31">
        <v>11</v>
      </c>
      <c r="AH23" s="33" t="str">
        <f>VLOOKUP($E23,[1]База!$E$1:$M$950,7,FALSE)</f>
        <v>Лагошин В.И.,
Трефилов В.А.</v>
      </c>
      <c r="AI23" s="34">
        <f>VLOOKUP($E23,[1]База!$E$1:$M$950,8,FALSE)</f>
        <v>5221</v>
      </c>
      <c r="AJ23" s="35">
        <f t="shared" ref="AJ23" si="17">SUM(AI23,AB23)</f>
        <v>10704</v>
      </c>
      <c r="AK23" s="31">
        <f>RANK(AJ23,AJ$17:AJ$908)</f>
        <v>6</v>
      </c>
    </row>
    <row r="24" spans="1:37" s="18" customFormat="1" ht="12.75">
      <c r="A24" s="62"/>
      <c r="B24" s="37"/>
      <c r="C24" s="38"/>
      <c r="D24" s="39" t="str">
        <f>VLOOKUP($E23,[1]База!$E$1:$M$950,6,FALSE)</f>
        <v>ЦСП "Луч"</v>
      </c>
      <c r="E24" s="38"/>
      <c r="F24" s="38">
        <f>INT(58.015*(11.5-F23)^1.81)</f>
        <v>745</v>
      </c>
      <c r="G24" s="40"/>
      <c r="H24" s="40"/>
      <c r="I24" s="38">
        <f>INT(0.14354*(I23*100-220)^1.4)</f>
        <v>852</v>
      </c>
      <c r="J24" s="40"/>
      <c r="K24" s="40"/>
      <c r="L24" s="38">
        <f>INT(51.39*(L23-1.5)^1.05)</f>
        <v>664</v>
      </c>
      <c r="M24" s="40"/>
      <c r="N24" s="40"/>
      <c r="O24" s="38">
        <f>INT(0.8465*(O23*100-75)^1.42)</f>
        <v>749</v>
      </c>
      <c r="P24" s="40"/>
      <c r="Q24" s="40"/>
      <c r="R24" s="38">
        <f>INT(20.5173*(15.5-R23)^1.92)</f>
        <v>879</v>
      </c>
      <c r="S24" s="40"/>
      <c r="T24" s="40"/>
      <c r="U24" s="38">
        <f>INT(0.2797*(U23*100-100)^1.35)</f>
        <v>849</v>
      </c>
      <c r="V24" s="40"/>
      <c r="W24" s="40"/>
      <c r="X24" s="38">
        <f>INT(0.08713*(305.5-AA23)^1.85)</f>
        <v>745</v>
      </c>
      <c r="Y24" s="38"/>
      <c r="Z24" s="38"/>
      <c r="AA24" s="38"/>
      <c r="AB24" s="40"/>
      <c r="AC24" s="40"/>
      <c r="AD24" s="63"/>
      <c r="AE24" s="63"/>
      <c r="AF24" s="63"/>
      <c r="AG24" s="63"/>
      <c r="AH24" s="43"/>
      <c r="AI24" s="44"/>
      <c r="AJ24" s="44"/>
      <c r="AK24" s="40"/>
    </row>
    <row r="25" spans="1:37" s="18" customFormat="1" ht="12.75">
      <c r="A25" s="23">
        <v>8</v>
      </c>
      <c r="B25" s="24" t="str">
        <f>VLOOKUP($E25,[1]База!$E$1:$M$950,2,FALSE)</f>
        <v>Москвитин Пётр</v>
      </c>
      <c r="C25" s="25">
        <f>VLOOKUP($E25,[1]База!$E$1:$M$950,3,FALSE)</f>
        <v>33544</v>
      </c>
      <c r="D25" s="26" t="str">
        <f>VLOOKUP($E25,[1]База!$E$1:$M$950,5,FALSE)</f>
        <v>Кемеровская</v>
      </c>
      <c r="E25" s="27">
        <v>7</v>
      </c>
      <c r="F25" s="28">
        <f>VLOOKUP($E25,'[1]60м'!$F$6:$K$1124,3,FALSE)</f>
        <v>7.04</v>
      </c>
      <c r="G25" s="29">
        <f t="shared" ref="G25" si="18">SUM(F26:G26)</f>
        <v>868</v>
      </c>
      <c r="H25" s="29">
        <f>RANK(G25,G$17:G$973)</f>
        <v>3</v>
      </c>
      <c r="I25" s="28">
        <f>VLOOKUP($E25,[1]Длина!$F$1:$J$1025,5,FALSE)</f>
        <v>7.06</v>
      </c>
      <c r="J25" s="29">
        <f t="shared" ref="J25" si="19">G25+I26</f>
        <v>1696</v>
      </c>
      <c r="K25" s="29">
        <f>RANK(J25,J$17:J$908)</f>
        <v>3</v>
      </c>
      <c r="L25" s="28">
        <f>VLOOKUP($E25,[1]Ядро!$F$6:$K$1021,5,FALSE)</f>
        <v>10.96</v>
      </c>
      <c r="M25" s="29">
        <f>J25+L26</f>
        <v>2239</v>
      </c>
      <c r="N25" s="29">
        <f>RANK(M25,M$17:M$908)</f>
        <v>7</v>
      </c>
      <c r="O25" s="28">
        <f>VLOOKUP($E25,[1]Высота!$F$1:$AU$870,41,FALSE)</f>
        <v>2.09</v>
      </c>
      <c r="P25" s="29">
        <f>M25+O26</f>
        <v>3126</v>
      </c>
      <c r="Q25" s="29">
        <f>RANK(P25,P$17:P$908)</f>
        <v>6</v>
      </c>
      <c r="R25" s="28">
        <f>VLOOKUP($E25,'[1]60м сб'!$F$6:$K$1431,3,FALSE)</f>
        <v>8.91</v>
      </c>
      <c r="S25" s="29">
        <f>P25+R26</f>
        <v>3892</v>
      </c>
      <c r="T25" s="29">
        <f>RANK(S25,S$17:S$908)</f>
        <v>7</v>
      </c>
      <c r="U25" s="28">
        <f>VLOOKUP($E25,[1]Шест!$F$1:$AU$966,41,FALSE)</f>
        <v>4.4000000000000004</v>
      </c>
      <c r="V25" s="29">
        <f>S25+U26</f>
        <v>4623</v>
      </c>
      <c r="W25" s="29">
        <f>RANK(V25,V$11:V$908)</f>
        <v>8</v>
      </c>
      <c r="X25" s="28" t="str">
        <f>VLOOKUP($E25,'[1]1000м'!$F$1:$J$702,3,FALSE)</f>
        <v>2.50,54</v>
      </c>
      <c r="Y25" s="25" t="str">
        <f>MID(X25,1,1)</f>
        <v>2</v>
      </c>
      <c r="Z25" s="25" t="str">
        <f>MID(X25,3,5)</f>
        <v>50,54</v>
      </c>
      <c r="AA25" s="25">
        <f>Y25*60+Z25</f>
        <v>170.54</v>
      </c>
      <c r="AB25" s="31">
        <f>SUM(F26:X26)</f>
        <v>5383</v>
      </c>
      <c r="AC25" s="31">
        <f>RANK(AB25,AB$11:AB$908)</f>
        <v>8</v>
      </c>
      <c r="AD25" s="61" t="s">
        <v>66</v>
      </c>
      <c r="AE25" s="61"/>
      <c r="AF25" s="61"/>
      <c r="AG25" s="31">
        <v>10</v>
      </c>
      <c r="AH25" s="33" t="str">
        <f>VLOOKUP($E25,[1]База!$E$1:$M$950,7,FALSE)</f>
        <v>Новиков В.Н.</v>
      </c>
      <c r="AI25" s="34">
        <f>VLOOKUP($E25,[1]База!$E$1:$M$950,8,FALSE)</f>
        <v>5493</v>
      </c>
      <c r="AJ25" s="35">
        <f t="shared" ref="AJ25" si="20">SUM(AI25,AB25)</f>
        <v>10876</v>
      </c>
      <c r="AK25" s="31">
        <f>RANK(AJ25,AJ$17:AJ$908)</f>
        <v>4</v>
      </c>
    </row>
    <row r="26" spans="1:37" s="18" customFormat="1" ht="12.75">
      <c r="A26" s="62"/>
      <c r="B26" s="37"/>
      <c r="C26" s="38"/>
      <c r="D26" s="39" t="str">
        <f>VLOOKUP($E25,[1]База!$E$1:$M$950,6,FALSE)</f>
        <v>ОСДЮСШОР</v>
      </c>
      <c r="E26" s="38"/>
      <c r="F26" s="38">
        <f>INT(58.015*(11.5-F25)^1.81)</f>
        <v>868</v>
      </c>
      <c r="G26" s="40"/>
      <c r="H26" s="40"/>
      <c r="I26" s="38">
        <f>INT(0.14354*(I25*100-220)^1.4)</f>
        <v>828</v>
      </c>
      <c r="J26" s="40"/>
      <c r="K26" s="40"/>
      <c r="L26" s="38">
        <f>INT(51.39*(L25-1.5)^1.05)</f>
        <v>543</v>
      </c>
      <c r="M26" s="40"/>
      <c r="N26" s="40"/>
      <c r="O26" s="38">
        <f>INT(0.8465*(O25*100-75)^1.42)</f>
        <v>887</v>
      </c>
      <c r="P26" s="40"/>
      <c r="Q26" s="40"/>
      <c r="R26" s="38">
        <f>INT(20.5173*(15.5-R25)^1.92)</f>
        <v>766</v>
      </c>
      <c r="S26" s="40"/>
      <c r="T26" s="40"/>
      <c r="U26" s="38">
        <f>INT(0.2797*(U25*100-100)^1.35)</f>
        <v>731</v>
      </c>
      <c r="V26" s="40"/>
      <c r="W26" s="40"/>
      <c r="X26" s="38">
        <f>INT(0.08713*(305.5-AA25)^1.85)</f>
        <v>760</v>
      </c>
      <c r="Y26" s="38"/>
      <c r="Z26" s="38"/>
      <c r="AA26" s="38"/>
      <c r="AB26" s="40"/>
      <c r="AC26" s="40"/>
      <c r="AD26" s="63"/>
      <c r="AE26" s="63"/>
      <c r="AF26" s="63"/>
      <c r="AG26" s="63"/>
      <c r="AH26" s="43"/>
      <c r="AI26" s="44"/>
      <c r="AJ26" s="44"/>
      <c r="AK26" s="40"/>
    </row>
    <row r="27" spans="1:37" s="18" customFormat="1" ht="12.75" customHeight="1">
      <c r="A27" s="23">
        <v>9</v>
      </c>
      <c r="B27" s="24" t="str">
        <f>VLOOKUP($E27,[1]База!$E$1:$M$950,2,FALSE)</f>
        <v>Файзулин Максим</v>
      </c>
      <c r="C27" s="25">
        <f>VLOOKUP($E27,[1]База!$E$1:$M$950,3,FALSE)</f>
        <v>33621</v>
      </c>
      <c r="D27" s="26" t="str">
        <f>VLOOKUP($E27,[1]База!$E$1:$M$950,5,FALSE)</f>
        <v>Тюменская</v>
      </c>
      <c r="E27" s="27">
        <v>10</v>
      </c>
      <c r="F27" s="28">
        <f>VLOOKUP($E27,'[1]60м'!$F$6:$K$1124,3,FALSE)</f>
        <v>6.99</v>
      </c>
      <c r="G27" s="29">
        <f t="shared" ref="G27" si="21">SUM(F28:G28)</f>
        <v>886</v>
      </c>
      <c r="H27" s="29">
        <f>RANK(G27,G$17:G$973)</f>
        <v>1</v>
      </c>
      <c r="I27" s="28">
        <f>VLOOKUP($E27,[1]Длина!$F$1:$J$1025,5,FALSE)</f>
        <v>6.83</v>
      </c>
      <c r="J27" s="29">
        <f t="shared" ref="J27" si="22">G27+I28</f>
        <v>1660</v>
      </c>
      <c r="K27" s="29">
        <f>RANK(J27,J$17:J$908)</f>
        <v>5</v>
      </c>
      <c r="L27" s="28">
        <f>VLOOKUP($E27,[1]Ядро!$F$6:$K$1021,5,FALSE)</f>
        <v>13.38</v>
      </c>
      <c r="M27" s="29">
        <f>J27+L28</f>
        <v>2350</v>
      </c>
      <c r="N27" s="29">
        <f>RANK(M27,M$17:M$908)</f>
        <v>5</v>
      </c>
      <c r="O27" s="28">
        <f>VLOOKUP($E27,[1]Высота!$F$1:$AU$870,41,FALSE)</f>
        <v>1.94</v>
      </c>
      <c r="P27" s="29">
        <f>M27+O28</f>
        <v>3099</v>
      </c>
      <c r="Q27" s="29">
        <f>RANK(P27,P$17:P$908)</f>
        <v>7</v>
      </c>
      <c r="R27" s="28">
        <f>VLOOKUP($E27,'[1]60м сб'!$F$6:$K$1431,3,FALSE)</f>
        <v>8.17</v>
      </c>
      <c r="S27" s="29">
        <f>P27+R28</f>
        <v>4038</v>
      </c>
      <c r="T27" s="29">
        <f>RANK(S27,S$17:S$908)</f>
        <v>3</v>
      </c>
      <c r="U27" s="28">
        <f>VLOOKUP($E27,[1]Шест!$F$1:$AU$966,41,FALSE)</f>
        <v>3.8</v>
      </c>
      <c r="V27" s="29">
        <f>S27+U28</f>
        <v>4600</v>
      </c>
      <c r="W27" s="29">
        <f>RANK(V27,V$11:V$908)</f>
        <v>9</v>
      </c>
      <c r="X27" s="28" t="str">
        <f>VLOOKUP($E27,'[1]1000м'!$F$1:$J$702,3,FALSE)</f>
        <v>2.50,99</v>
      </c>
      <c r="Y27" s="25" t="str">
        <f>MID(X27,1,1)</f>
        <v>2</v>
      </c>
      <c r="Z27" s="25" t="str">
        <f>MID(X27,3,5)</f>
        <v>50,99</v>
      </c>
      <c r="AA27" s="25">
        <f>Y27*60+Z27</f>
        <v>170.99</v>
      </c>
      <c r="AB27" s="31">
        <f>SUM(F28:X28)</f>
        <v>5355</v>
      </c>
      <c r="AC27" s="31">
        <f>RANK(AB27,AB$11:AB$908)</f>
        <v>9</v>
      </c>
      <c r="AD27" s="61" t="s">
        <v>66</v>
      </c>
      <c r="AE27" s="61"/>
      <c r="AF27" s="61"/>
      <c r="AG27" s="31">
        <v>9</v>
      </c>
      <c r="AH27" s="33" t="str">
        <f>VLOOKUP($E27,[1]База!$E$1:$M$950,7,FALSE)</f>
        <v>Аксёнов Е.Н.,
Канашевич А.М.</v>
      </c>
      <c r="AI27" s="34">
        <f>VLOOKUP($E27,[1]База!$E$1:$M$950,8,FALSE)</f>
        <v>5358</v>
      </c>
      <c r="AJ27" s="35">
        <f t="shared" ref="AJ27" si="23">SUM(AI27,AB27)</f>
        <v>10713</v>
      </c>
      <c r="AK27" s="31">
        <f>RANK(AJ27,AJ$17:AJ$908)</f>
        <v>5</v>
      </c>
    </row>
    <row r="28" spans="1:37" s="18" customFormat="1" ht="12.75">
      <c r="A28" s="62"/>
      <c r="B28" s="37"/>
      <c r="C28" s="38"/>
      <c r="D28" s="39" t="str">
        <f>VLOOKUP($E27,[1]База!$E$1:$M$950,6,FALSE)</f>
        <v>ЦСП</v>
      </c>
      <c r="E28" s="38"/>
      <c r="F28" s="38">
        <f>INT(58.015*(11.5-F27)^1.81)</f>
        <v>886</v>
      </c>
      <c r="G28" s="40"/>
      <c r="H28" s="40"/>
      <c r="I28" s="38">
        <f>INT(0.14354*(I27*100-220)^1.4)</f>
        <v>774</v>
      </c>
      <c r="J28" s="40"/>
      <c r="K28" s="40"/>
      <c r="L28" s="38">
        <f>INT(51.39*(L27-1.5)^1.05)</f>
        <v>690</v>
      </c>
      <c r="M28" s="40"/>
      <c r="N28" s="40"/>
      <c r="O28" s="38">
        <f>INT(0.8465*(O27*100-75)^1.42)</f>
        <v>749</v>
      </c>
      <c r="P28" s="40"/>
      <c r="Q28" s="40"/>
      <c r="R28" s="38">
        <f>INT(20.5173*(15.5-R27)^1.92)</f>
        <v>939</v>
      </c>
      <c r="S28" s="40"/>
      <c r="T28" s="40"/>
      <c r="U28" s="38">
        <f>INT(0.2797*(U27*100-100)^1.35)</f>
        <v>562</v>
      </c>
      <c r="V28" s="40"/>
      <c r="W28" s="40"/>
      <c r="X28" s="38">
        <f>INT(0.08713*(305.5-AA27)^1.85)</f>
        <v>755</v>
      </c>
      <c r="Y28" s="38"/>
      <c r="Z28" s="38"/>
      <c r="AA28" s="38"/>
      <c r="AB28" s="40"/>
      <c r="AC28" s="40"/>
      <c r="AD28" s="63"/>
      <c r="AE28" s="63"/>
      <c r="AF28" s="63"/>
      <c r="AG28" s="63"/>
      <c r="AH28" s="43"/>
      <c r="AI28" s="44"/>
      <c r="AJ28" s="44"/>
      <c r="AK28" s="40"/>
    </row>
    <row r="29" spans="1:37" s="18" customFormat="1" ht="12.75" customHeight="1">
      <c r="A29" s="23">
        <v>10</v>
      </c>
      <c r="B29" s="24" t="str">
        <f>VLOOKUP($E29,[1]База!$E$1:$M$950,2,FALSE)</f>
        <v>Стельмах Артём</v>
      </c>
      <c r="C29" s="25">
        <f>VLOOKUP($E29,[1]База!$E$1:$M$950,3,FALSE)</f>
        <v>33822</v>
      </c>
      <c r="D29" s="26" t="str">
        <f>VLOOKUP($E29,[1]База!$E$1:$M$950,5,FALSE)</f>
        <v>Брянская</v>
      </c>
      <c r="E29" s="27">
        <v>29</v>
      </c>
      <c r="F29" s="28">
        <f>VLOOKUP($E29,'[1]60м'!$F$6:$K$1124,3,FALSE)</f>
        <v>7.33</v>
      </c>
      <c r="G29" s="29">
        <f t="shared" ref="G29" si="24">SUM(F30:G30)</f>
        <v>769</v>
      </c>
      <c r="H29" s="29">
        <f>RANK(G29,G$17:G$973)</f>
        <v>7</v>
      </c>
      <c r="I29" s="28">
        <f>VLOOKUP($E29,[1]Длина!$F$1:$J$1025,5,FALSE)</f>
        <v>6.83</v>
      </c>
      <c r="J29" s="29">
        <f t="shared" ref="J29" si="25">G29+I30</f>
        <v>1543</v>
      </c>
      <c r="K29" s="29">
        <f>RANK(J29,J$17:J$908)</f>
        <v>9</v>
      </c>
      <c r="L29" s="28">
        <f>VLOOKUP($E29,[1]Ядро!$F$6:$K$1021,5,FALSE)</f>
        <v>12.35</v>
      </c>
      <c r="M29" s="29">
        <f>J29+L30</f>
        <v>2171</v>
      </c>
      <c r="N29" s="29">
        <f>RANK(M29,M$17:M$908)</f>
        <v>9</v>
      </c>
      <c r="O29" s="28">
        <f>VLOOKUP($E29,[1]Высота!$F$1:$AU$870,41,FALSE)</f>
        <v>1.88</v>
      </c>
      <c r="P29" s="29">
        <f>M29+O30</f>
        <v>2867</v>
      </c>
      <c r="Q29" s="29">
        <f>RANK(P29,P$17:P$908)</f>
        <v>10</v>
      </c>
      <c r="R29" s="28">
        <f>VLOOKUP($E29,'[1]60м сб'!$F$6:$K$1431,3,FALSE)</f>
        <v>8.82</v>
      </c>
      <c r="S29" s="29">
        <f>P29+R30</f>
        <v>3653</v>
      </c>
      <c r="T29" s="29">
        <f>RANK(S29,S$17:S$908)</f>
        <v>9</v>
      </c>
      <c r="U29" s="28">
        <f>VLOOKUP($E29,[1]Шест!$F$1:$AU$966,41,FALSE)</f>
        <v>3.9</v>
      </c>
      <c r="V29" s="29">
        <f>S29+U30</f>
        <v>4243</v>
      </c>
      <c r="W29" s="29">
        <f>RANK(V29,V$11:V$908)</f>
        <v>11</v>
      </c>
      <c r="X29" s="28" t="str">
        <f>VLOOKUP($E29,'[1]1000м'!$F$1:$J$702,3,FALSE)</f>
        <v>2.54,25</v>
      </c>
      <c r="Y29" s="25" t="str">
        <f>MID(X29,1,1)</f>
        <v>2</v>
      </c>
      <c r="Z29" s="25" t="str">
        <f>MID(X29,3,5)</f>
        <v>54,25</v>
      </c>
      <c r="AA29" s="25">
        <f>Y29*60+Z29</f>
        <v>174.25</v>
      </c>
      <c r="AB29" s="31">
        <f>SUM(F30:X30)</f>
        <v>4965</v>
      </c>
      <c r="AC29" s="31">
        <f>RANK(AB29,AB$11:AB$908)</f>
        <v>10</v>
      </c>
      <c r="AD29" s="64" t="s">
        <v>67</v>
      </c>
      <c r="AE29" s="64">
        <v>1</v>
      </c>
      <c r="AF29" s="64">
        <v>1</v>
      </c>
      <c r="AG29" s="64">
        <v>8</v>
      </c>
      <c r="AH29" s="33" t="str">
        <f>VLOOKUP($E29,[1]База!$E$1:$M$950,7,FALSE)</f>
        <v>Ремери И.Г.,
Кивимяги М.В.,
Солонцов Р.Л.</v>
      </c>
      <c r="AI29" s="34">
        <f>VLOOKUP($E29,[1]База!$E$1:$M$950,8,FALSE)</f>
        <v>4948</v>
      </c>
      <c r="AJ29" s="35">
        <f t="shared" ref="AJ29" si="26">SUM(AI29,AB29)</f>
        <v>9913</v>
      </c>
      <c r="AK29" s="31">
        <f>RANK(AJ29,AJ$17:AJ$908)</f>
        <v>7</v>
      </c>
    </row>
    <row r="30" spans="1:37" s="18" customFormat="1" ht="27" customHeight="1">
      <c r="A30" s="62"/>
      <c r="B30" s="37"/>
      <c r="C30" s="38"/>
      <c r="D30" s="39" t="str">
        <f>VLOOKUP($E29,[1]База!$E$1:$M$950,6,FALSE)</f>
        <v>УОР СДЮШОР</v>
      </c>
      <c r="E30" s="38"/>
      <c r="F30" s="38">
        <f>INT(58.015*(11.5-F29)^1.81)</f>
        <v>769</v>
      </c>
      <c r="G30" s="40"/>
      <c r="H30" s="40"/>
      <c r="I30" s="38">
        <f>INT(0.14354*(I29*100-220)^1.4)</f>
        <v>774</v>
      </c>
      <c r="J30" s="40"/>
      <c r="K30" s="40"/>
      <c r="L30" s="38">
        <f>INT(51.39*(L29-1.5)^1.05)</f>
        <v>628</v>
      </c>
      <c r="M30" s="40"/>
      <c r="N30" s="40"/>
      <c r="O30" s="38">
        <f>INT(0.8465*(O29*100-75)^1.42)</f>
        <v>696</v>
      </c>
      <c r="P30" s="40"/>
      <c r="Q30" s="40"/>
      <c r="R30" s="38">
        <f>INT(20.5173*(15.5-R29)^1.92)</f>
        <v>786</v>
      </c>
      <c r="S30" s="40"/>
      <c r="T30" s="40"/>
      <c r="U30" s="38">
        <f>INT(0.2797*(U29*100-100)^1.35)</f>
        <v>590</v>
      </c>
      <c r="V30" s="40"/>
      <c r="W30" s="40"/>
      <c r="X30" s="38">
        <f>INT(0.08713*(305.5-AA29)^1.85)</f>
        <v>722</v>
      </c>
      <c r="Y30" s="38"/>
      <c r="Z30" s="38"/>
      <c r="AA30" s="38"/>
      <c r="AB30" s="40"/>
      <c r="AC30" s="40"/>
      <c r="AD30" s="65"/>
      <c r="AE30" s="63"/>
      <c r="AF30" s="63"/>
      <c r="AG30" s="63"/>
      <c r="AH30" s="43"/>
      <c r="AI30" s="44"/>
      <c r="AJ30" s="44"/>
      <c r="AK30" s="40"/>
    </row>
    <row r="31" spans="1:37" s="18" customFormat="1" ht="12.75">
      <c r="A31" s="23">
        <v>11</v>
      </c>
      <c r="B31" s="24" t="str">
        <f>VLOOKUP($E31,[1]База!$E$1:$M$950,2,FALSE)</f>
        <v>Шустов Александр</v>
      </c>
      <c r="C31" s="25" t="str">
        <f>VLOOKUP($E31,[1]База!$E$1:$M$950,3,FALSE)</f>
        <v>29.06.84</v>
      </c>
      <c r="D31" s="26" t="str">
        <f>VLOOKUP($E31,[1]База!$E$1:$M$950,5,FALSE)</f>
        <v>Московская</v>
      </c>
      <c r="E31" s="27">
        <v>36</v>
      </c>
      <c r="F31" s="28">
        <f>VLOOKUP($E31,'[1]60м'!$F$6:$K$1124,3,FALSE)</f>
        <v>7.55</v>
      </c>
      <c r="G31" s="29">
        <f t="shared" ref="G31" si="27">SUM(F32:G32)</f>
        <v>697</v>
      </c>
      <c r="H31" s="29">
        <f>RANK(G31,G$17:G$973)</f>
        <v>11</v>
      </c>
      <c r="I31" s="28">
        <f>VLOOKUP($E31,[1]Длина!$F$1:$J$1025,5,FALSE)</f>
        <v>7.18</v>
      </c>
      <c r="J31" s="29">
        <f t="shared" ref="J31" si="28">G31+I32</f>
        <v>1554</v>
      </c>
      <c r="K31" s="29">
        <f>RANK(J31,J$17:J$908)</f>
        <v>8</v>
      </c>
      <c r="L31" s="28">
        <f>VLOOKUP($E31,[1]Ядро!$F$6:$K$1021,5,FALSE)</f>
        <v>11.35</v>
      </c>
      <c r="M31" s="29">
        <f>J31+L32</f>
        <v>2121</v>
      </c>
      <c r="N31" s="29">
        <f>RANK(M31,M$17:M$908)</f>
        <v>10</v>
      </c>
      <c r="O31" s="28">
        <f>VLOOKUP($E31,[1]Высота!$F$1:$AU$870,41,FALSE)</f>
        <v>2.2999999999999998</v>
      </c>
      <c r="P31" s="29">
        <f>M31+O32</f>
        <v>3212</v>
      </c>
      <c r="Q31" s="29">
        <f>RANK(P31,P$17:P$908)</f>
        <v>3</v>
      </c>
      <c r="R31" s="28">
        <f>VLOOKUP($E31,'[1]60м сб'!$F$6:$K$1431,3,FALSE)</f>
        <v>9.0399999999999991</v>
      </c>
      <c r="S31" s="29">
        <f>P31+R32</f>
        <v>3949</v>
      </c>
      <c r="T31" s="29">
        <f>RANK(S31,S$17:S$908)</f>
        <v>6</v>
      </c>
      <c r="U31" s="28">
        <f>VLOOKUP($E31,[1]Шест!$F$1:$AU$966,41,FALSE)</f>
        <v>3</v>
      </c>
      <c r="V31" s="29">
        <f>S31+U32</f>
        <v>4306</v>
      </c>
      <c r="W31" s="29">
        <f>RANK(V31,V$11:V$908)</f>
        <v>10</v>
      </c>
      <c r="X31" s="28" t="str">
        <f>VLOOKUP($E31,'[1]1000м'!$F$1:$J$702,3,FALSE)</f>
        <v>3.50,20</v>
      </c>
      <c r="Y31" s="25" t="str">
        <f>MID(X31,1,1)</f>
        <v>3</v>
      </c>
      <c r="Z31" s="25" t="str">
        <f>MID(X31,3,5)</f>
        <v>50,20</v>
      </c>
      <c r="AA31" s="25">
        <f>Y31*60+Z31</f>
        <v>230.2</v>
      </c>
      <c r="AB31" s="31">
        <f>SUM(F32:X32)</f>
        <v>4564</v>
      </c>
      <c r="AC31" s="31">
        <f>RANK(AB31,AB$11:AB$908)</f>
        <v>11</v>
      </c>
      <c r="AD31" s="64" t="s">
        <v>67</v>
      </c>
      <c r="AE31" s="61"/>
      <c r="AF31" s="61"/>
      <c r="AG31" s="31">
        <v>7</v>
      </c>
      <c r="AH31" s="33" t="str">
        <f>VLOOKUP($E31,[1]База!$E$1:$M$950,7,FALSE)</f>
        <v>Загорулько Е.П.</v>
      </c>
      <c r="AI31" s="34">
        <f>VLOOKUP($E31,[1]База!$E$1:$M$950,8,FALSE)</f>
        <v>0</v>
      </c>
      <c r="AJ31" s="35">
        <f t="shared" ref="AJ31" si="29">SUM(AI31,AB31)</f>
        <v>4564</v>
      </c>
      <c r="AK31" s="31">
        <f>RANK(AJ31,AJ$17:AJ$908)</f>
        <v>10</v>
      </c>
    </row>
    <row r="32" spans="1:37" s="18" customFormat="1" ht="12.75">
      <c r="A32" s="62"/>
      <c r="B32" s="37"/>
      <c r="C32" s="38"/>
      <c r="D32" s="39">
        <f>VLOOKUP($E31,[1]База!$E$1:$M$950,6,FALSE)</f>
        <v>0</v>
      </c>
      <c r="E32" s="38"/>
      <c r="F32" s="38">
        <f>INT(58.015*(11.5-F31)^1.81)</f>
        <v>697</v>
      </c>
      <c r="G32" s="40"/>
      <c r="H32" s="40"/>
      <c r="I32" s="38">
        <f>INT(0.14354*(I31*100-220)^1.4)</f>
        <v>857</v>
      </c>
      <c r="J32" s="40"/>
      <c r="K32" s="40"/>
      <c r="L32" s="38">
        <f>INT(51.39*(L31-1.5)^1.05)</f>
        <v>567</v>
      </c>
      <c r="M32" s="40"/>
      <c r="N32" s="40"/>
      <c r="O32" s="38">
        <f>INT(0.8465*(O31*100-75)^1.42)</f>
        <v>1091</v>
      </c>
      <c r="P32" s="40"/>
      <c r="Q32" s="40"/>
      <c r="R32" s="38">
        <f>INT(20.5173*(15.5-R31)^1.92)</f>
        <v>737</v>
      </c>
      <c r="S32" s="40"/>
      <c r="T32" s="40"/>
      <c r="U32" s="38">
        <f>INT(0.2797*(U31*100-100)^1.35)</f>
        <v>357</v>
      </c>
      <c r="V32" s="40"/>
      <c r="W32" s="40"/>
      <c r="X32" s="38">
        <f>INT(0.08713*(305.5-AA31)^1.85)</f>
        <v>258</v>
      </c>
      <c r="Y32" s="38"/>
      <c r="Z32" s="38"/>
      <c r="AA32" s="38"/>
      <c r="AB32" s="40"/>
      <c r="AC32" s="40"/>
      <c r="AD32" s="63"/>
      <c r="AE32" s="63"/>
      <c r="AF32" s="63"/>
      <c r="AG32" s="63"/>
      <c r="AH32" s="43"/>
      <c r="AI32" s="44"/>
      <c r="AJ32" s="44"/>
      <c r="AK32" s="40"/>
    </row>
    <row r="33" spans="1:37" s="18" customFormat="1" ht="12.75" customHeight="1">
      <c r="A33" s="23"/>
      <c r="B33" s="24" t="str">
        <f>VLOOKUP($E33,[1]База!$E$1:$M$950,2,FALSE)</f>
        <v>Шкуренев Илья</v>
      </c>
      <c r="C33" s="25">
        <f>VLOOKUP($E33,[1]База!$E$1:$M$950,3,FALSE)</f>
        <v>33249</v>
      </c>
      <c r="D33" s="26" t="str">
        <f>VLOOKUP($E33,[1]База!$E$1:$M$950,5,FALSE)</f>
        <v>Краснодарский-
Волгоградская</v>
      </c>
      <c r="E33" s="27">
        <v>1</v>
      </c>
      <c r="F33" s="28">
        <f>VLOOKUP($E33,'[1]60м'!$F$6:$K$1124,3,FALSE)</f>
        <v>7.13</v>
      </c>
      <c r="G33" s="29">
        <f t="shared" ref="G33" si="30">SUM(F34:G34)</f>
        <v>837</v>
      </c>
      <c r="H33" s="29">
        <f>RANK(G33,G$17:G$973)</f>
        <v>4</v>
      </c>
      <c r="I33" s="28">
        <f>VLOOKUP($E33,[1]Длина!$F$1:$J$1025,5,FALSE)</f>
        <v>7.24</v>
      </c>
      <c r="J33" s="29">
        <f t="shared" ref="J33" si="31">G33+I34</f>
        <v>1708</v>
      </c>
      <c r="K33" s="29">
        <f>RANK(J33,J$17:J$908)</f>
        <v>2</v>
      </c>
      <c r="L33" s="28">
        <f>VLOOKUP($E33,[1]Ядро!$F$6:$K$1021,5,FALSE)</f>
        <v>13.28</v>
      </c>
      <c r="M33" s="29">
        <f>J33+L34</f>
        <v>2392</v>
      </c>
      <c r="N33" s="29">
        <f>RANK(M33,M$17:M$908)</f>
        <v>2</v>
      </c>
      <c r="O33" s="28">
        <f>VLOOKUP($E33,[1]Высота!$F$1:$AU$870,41,FALSE)</f>
        <v>2.06</v>
      </c>
      <c r="P33" s="29">
        <f>M33+O34</f>
        <v>3251</v>
      </c>
      <c r="Q33" s="29">
        <f>RANK(P33,P$17:P$908)</f>
        <v>2</v>
      </c>
      <c r="R33" s="28" t="str">
        <f>VLOOKUP($E33,'[1]60м сб'!$F$6:$K$1431,3,FALSE)</f>
        <v>сошёл</v>
      </c>
      <c r="S33" s="29">
        <f>P33+R34</f>
        <v>3251</v>
      </c>
      <c r="T33" s="29">
        <f>RANK(S33,S$17:S$908)</f>
        <v>10</v>
      </c>
      <c r="U33" s="28">
        <f>VLOOKUP($E33,[1]Шест!$F$1:$AU$966,41,FALSE)</f>
        <v>5</v>
      </c>
      <c r="V33" s="29">
        <f>S33+U34</f>
        <v>4161</v>
      </c>
      <c r="W33" s="29">
        <f>RANK(V33,V$11:V$908)</f>
        <v>12</v>
      </c>
      <c r="X33" s="28" t="str">
        <f>VLOOKUP($E33,'[1]1000м'!$F$1:$J$702,3,FALSE)</f>
        <v>н/я</v>
      </c>
      <c r="Y33" s="25" t="str">
        <f>MID(X33,1,1)</f>
        <v>н</v>
      </c>
      <c r="Z33" s="25" t="str">
        <f>MID(X33,3,5)</f>
        <v>я</v>
      </c>
      <c r="AA33" s="25" t="e">
        <f>Y33*60+Z33</f>
        <v>#VALUE!</v>
      </c>
      <c r="AB33" s="31"/>
      <c r="AC33" s="31"/>
      <c r="AD33" s="61"/>
      <c r="AE33" s="61"/>
      <c r="AF33" s="61"/>
      <c r="AG33" s="31">
        <f t="shared" ref="AG33" si="32">SUM(AE33:AF33)</f>
        <v>0</v>
      </c>
      <c r="AH33" s="33" t="str">
        <f>VLOOKUP($E33,[1]База!$E$1:$M$950,7,FALSE)</f>
        <v>Зацеляпин М.И.,
Каратаев Н.Д.,
Макланов С.В.</v>
      </c>
      <c r="AI33" s="34">
        <f>VLOOKUP($E33,[1]База!$E$1:$M$950,8,FALSE)</f>
        <v>5911</v>
      </c>
      <c r="AJ33" s="35">
        <f t="shared" ref="AJ33" si="33">SUM(AI33,AB33)</f>
        <v>5911</v>
      </c>
      <c r="AK33" s="31">
        <f>RANK(AJ33,AJ$17:AJ$908)</f>
        <v>8</v>
      </c>
    </row>
    <row r="34" spans="1:37" s="18" customFormat="1" ht="27" customHeight="1">
      <c r="A34" s="62"/>
      <c r="B34" s="37"/>
      <c r="C34" s="38"/>
      <c r="D34" s="39" t="str">
        <f>VLOOKUP($E33,[1]База!$E$1:$M$950,6,FALSE)</f>
        <v>ЦСП, ГОУ СДЮСШОР "Каустик", ПР-361</v>
      </c>
      <c r="E34" s="38"/>
      <c r="F34" s="38">
        <f>INT(58.015*(11.5-F33)^1.81)</f>
        <v>837</v>
      </c>
      <c r="G34" s="40"/>
      <c r="H34" s="40"/>
      <c r="I34" s="38">
        <f>INT(0.14354*(I33*100-220)^1.4)</f>
        <v>871</v>
      </c>
      <c r="J34" s="40"/>
      <c r="K34" s="40"/>
      <c r="L34" s="38">
        <f>INT(51.39*(L33-1.5)^1.05)</f>
        <v>684</v>
      </c>
      <c r="M34" s="40"/>
      <c r="N34" s="40"/>
      <c r="O34" s="38">
        <f>INT(0.8465*(O33*100-75)^1.42)</f>
        <v>859</v>
      </c>
      <c r="P34" s="40"/>
      <c r="Q34" s="40"/>
      <c r="R34" s="38">
        <v>0</v>
      </c>
      <c r="S34" s="40"/>
      <c r="T34" s="40"/>
      <c r="U34" s="38">
        <f>INT(0.2797*(U33*100-100)^1.35)</f>
        <v>910</v>
      </c>
      <c r="V34" s="40"/>
      <c r="W34" s="40"/>
      <c r="X34" s="38">
        <v>0</v>
      </c>
      <c r="Y34" s="38"/>
      <c r="Z34" s="38"/>
      <c r="AA34" s="38"/>
      <c r="AB34" s="40"/>
      <c r="AC34" s="40"/>
      <c r="AD34" s="63"/>
      <c r="AE34" s="63"/>
      <c r="AF34" s="63"/>
      <c r="AG34" s="63"/>
      <c r="AH34" s="43"/>
      <c r="AI34" s="44"/>
      <c r="AJ34" s="44"/>
      <c r="AK34" s="40"/>
    </row>
    <row r="35" spans="1:37" s="18" customFormat="1" ht="12.75" customHeight="1">
      <c r="A35" s="23"/>
      <c r="B35" s="24" t="str">
        <f>VLOOKUP($E35,[1]База!$E$1:$M$950,2,FALSE)</f>
        <v>Бритнер Филипп</v>
      </c>
      <c r="C35" s="25">
        <f>VLOOKUP($E35,[1]База!$E$1:$M$950,3,FALSE)</f>
        <v>31666</v>
      </c>
      <c r="D35" s="26" t="str">
        <f>VLOOKUP($E35,[1]База!$E$1:$M$950,5,FALSE)</f>
        <v>Челябинская</v>
      </c>
      <c r="E35" s="27">
        <v>28</v>
      </c>
      <c r="F35" s="28">
        <f>VLOOKUP($E35,'[1]60м'!$F$6:$K$1124,3,FALSE)</f>
        <v>7.47</v>
      </c>
      <c r="G35" s="29">
        <f t="shared" ref="G35" si="34">SUM(F36:G36)</f>
        <v>723</v>
      </c>
      <c r="H35" s="29">
        <f>RANK(G35,G$17:G$973)</f>
        <v>10</v>
      </c>
      <c r="I35" s="28">
        <f>VLOOKUP($E35,[1]Длина!$F$1:$J$1025,5,FALSE)</f>
        <v>7.01</v>
      </c>
      <c r="J35" s="29">
        <f t="shared" ref="J35" si="35">G35+I36</f>
        <v>1539</v>
      </c>
      <c r="K35" s="29">
        <f>RANK(J35,J$17:J$908)</f>
        <v>10</v>
      </c>
      <c r="L35" s="28">
        <f>VLOOKUP($E35,[1]Ядро!$F$6:$K$1021,5,FALSE)</f>
        <v>13.49</v>
      </c>
      <c r="M35" s="29">
        <f>J35+L36</f>
        <v>2236</v>
      </c>
      <c r="N35" s="29">
        <f>RANK(M35,M$17:M$908)</f>
        <v>8</v>
      </c>
      <c r="O35" s="28">
        <f>VLOOKUP($E35,[1]Высота!$F$1:$AU$870,41,FALSE)</f>
        <v>2.06</v>
      </c>
      <c r="P35" s="29">
        <f>M35+O36</f>
        <v>3095</v>
      </c>
      <c r="Q35" s="29">
        <f>RANK(P35,P$17:P$908)</f>
        <v>8</v>
      </c>
      <c r="R35" s="28">
        <f>VLOOKUP($E35,'[1]60м сб'!$F$6:$K$1431,3,FALSE)</f>
        <v>8.44</v>
      </c>
      <c r="S35" s="29">
        <f>P35+R36</f>
        <v>3969</v>
      </c>
      <c r="T35" s="29">
        <f>RANK(S35,S$17:S$908)</f>
        <v>5</v>
      </c>
      <c r="U35" s="28">
        <f>VLOOKUP($E35,[1]Шест!$F$1:$AU$966,41,FALSE)</f>
        <v>0</v>
      </c>
      <c r="V35" s="29">
        <f>S35+U36</f>
        <v>3969</v>
      </c>
      <c r="W35" s="29">
        <f>RANK(V35,V$11:V$908)</f>
        <v>13</v>
      </c>
      <c r="X35" s="28" t="str">
        <f>VLOOKUP($E35,'[1]1000м'!$F$1:$J$702,3,FALSE)</f>
        <v>н/я</v>
      </c>
      <c r="Y35" s="25" t="str">
        <f>MID(X35,1,1)</f>
        <v>н</v>
      </c>
      <c r="Z35" s="25" t="str">
        <f>MID(X35,3,5)</f>
        <v>я</v>
      </c>
      <c r="AA35" s="25" t="e">
        <f>Y35*60+Z35</f>
        <v>#VALUE!</v>
      </c>
      <c r="AB35" s="31"/>
      <c r="AC35" s="31"/>
      <c r="AD35" s="61"/>
      <c r="AE35" s="61"/>
      <c r="AF35" s="61"/>
      <c r="AG35" s="31">
        <f t="shared" ref="AG35" si="36">SUM(AE35:AF35)</f>
        <v>0</v>
      </c>
      <c r="AH35" s="33" t="str">
        <f>VLOOKUP($E35,[1]База!$E$1:$M$950,7,FALSE)</f>
        <v>Костицын Ю.И.,
Уфимцев С.Г.</v>
      </c>
      <c r="AI35" s="34">
        <f>VLOOKUP($E35,[1]База!$E$1:$M$950,8,FALSE)</f>
        <v>5418</v>
      </c>
      <c r="AJ35" s="35">
        <f t="shared" ref="AJ35" si="37">SUM(AI35,AB35)</f>
        <v>5418</v>
      </c>
      <c r="AK35" s="31">
        <f>RANK(AJ35,AJ$17:AJ$908)</f>
        <v>9</v>
      </c>
    </row>
    <row r="36" spans="1:37" s="18" customFormat="1" ht="12.75">
      <c r="A36" s="62"/>
      <c r="B36" s="37"/>
      <c r="C36" s="38"/>
      <c r="D36" s="39" t="str">
        <f>VLOOKUP($E35,[1]База!$E$1:$M$950,6,FALSE)</f>
        <v>СДЮСШОР №1, РА</v>
      </c>
      <c r="E36" s="38"/>
      <c r="F36" s="38">
        <f>INT(58.015*(11.5-F35)^1.81)</f>
        <v>723</v>
      </c>
      <c r="G36" s="40"/>
      <c r="H36" s="40"/>
      <c r="I36" s="38">
        <f>INT(0.14354*(I35*100-220)^1.4)</f>
        <v>816</v>
      </c>
      <c r="J36" s="40"/>
      <c r="K36" s="40"/>
      <c r="L36" s="38">
        <f>INT(51.39*(L35-1.5)^1.05)</f>
        <v>697</v>
      </c>
      <c r="M36" s="40"/>
      <c r="N36" s="40"/>
      <c r="O36" s="38">
        <f>INT(0.8465*(O35*100-75)^1.42)</f>
        <v>859</v>
      </c>
      <c r="P36" s="40"/>
      <c r="Q36" s="40"/>
      <c r="R36" s="38">
        <f>INT(20.5173*(15.5-R35)^1.92)</f>
        <v>874</v>
      </c>
      <c r="S36" s="40"/>
      <c r="T36" s="40"/>
      <c r="U36" s="38">
        <v>0</v>
      </c>
      <c r="V36" s="40"/>
      <c r="W36" s="40"/>
      <c r="X36" s="38">
        <v>0</v>
      </c>
      <c r="Y36" s="38"/>
      <c r="Z36" s="38"/>
      <c r="AA36" s="38"/>
      <c r="AB36" s="40"/>
      <c r="AC36" s="40"/>
      <c r="AD36" s="63"/>
      <c r="AE36" s="63"/>
      <c r="AF36" s="63"/>
      <c r="AG36" s="63"/>
      <c r="AH36" s="43"/>
      <c r="AI36" s="44"/>
      <c r="AJ36" s="44"/>
      <c r="AK36" s="40"/>
    </row>
    <row r="37" spans="1:37" s="18" customFormat="1" ht="12.75">
      <c r="A37" s="23"/>
      <c r="B37" s="24" t="str">
        <f>VLOOKUP($E37,[1]База!$E$1:$M$950,2,FALSE)</f>
        <v>Чернохатов Петр</v>
      </c>
      <c r="C37" s="25">
        <f>VLOOKUP($E37,[1]База!$E$1:$M$950,3,FALSE)</f>
        <v>32492</v>
      </c>
      <c r="D37" s="26" t="str">
        <f>VLOOKUP($E37,[1]База!$E$1:$M$950,5,FALSE)</f>
        <v>КБР</v>
      </c>
      <c r="E37" s="27">
        <v>25</v>
      </c>
      <c r="F37" s="28">
        <f>VLOOKUP($E37,'[1]60м'!$F$6:$K$1124,3,FALSE)</f>
        <v>7.37</v>
      </c>
      <c r="G37" s="29">
        <f t="shared" ref="G37" si="38">SUM(F38:G38)</f>
        <v>755</v>
      </c>
      <c r="H37" s="29">
        <f>RANK(G37,G$17:G$973)</f>
        <v>8</v>
      </c>
      <c r="I37" s="28">
        <f>VLOOKUP($E37,[1]Длина!$F$1:$J$1025,5,FALSE)</f>
        <v>6.29</v>
      </c>
      <c r="J37" s="29">
        <f t="shared" ref="J37" si="39">G37+I38</f>
        <v>1405</v>
      </c>
      <c r="K37" s="29">
        <f>RANK(J37,J$17:J$908)</f>
        <v>11</v>
      </c>
      <c r="L37" s="28">
        <f>VLOOKUP($E37,[1]Ядро!$F$6:$K$1021,5,FALSE)</f>
        <v>12.02</v>
      </c>
      <c r="M37" s="29">
        <f>J37+L38</f>
        <v>2013</v>
      </c>
      <c r="N37" s="29">
        <f>RANK(M37,M$17:M$908)</f>
        <v>11</v>
      </c>
      <c r="O37" s="28">
        <f>VLOOKUP($E37,[1]Высота!$F$1:$AU$870,41,FALSE)</f>
        <v>1.97</v>
      </c>
      <c r="P37" s="29">
        <f>M37+O38</f>
        <v>2789</v>
      </c>
      <c r="Q37" s="29">
        <f>RANK(P37,P$17:P$908)</f>
        <v>11</v>
      </c>
      <c r="R37" s="28" t="str">
        <f>VLOOKUP($E37,'[1]60м сб'!$F$6:$K$1431,3,FALSE)</f>
        <v>н/я</v>
      </c>
      <c r="S37" s="29">
        <f>P37+R38</f>
        <v>2789</v>
      </c>
      <c r="T37" s="29">
        <f>RANK(S37,S$17:S$908)</f>
        <v>11</v>
      </c>
      <c r="U37" s="28"/>
      <c r="V37" s="29"/>
      <c r="W37" s="29"/>
      <c r="X37" s="28"/>
      <c r="Y37" s="25"/>
      <c r="Z37" s="25"/>
      <c r="AA37" s="25"/>
      <c r="AB37" s="31"/>
      <c r="AC37" s="31"/>
      <c r="AD37" s="61"/>
      <c r="AE37" s="61"/>
      <c r="AF37" s="61"/>
      <c r="AG37" s="31"/>
      <c r="AH37" s="33" t="str">
        <f>VLOOKUP($E37,[1]База!$E$1:$M$950,7,FALSE)</f>
        <v>Бондарь С.Н.</v>
      </c>
      <c r="AI37" s="34">
        <f>VLOOKUP($E37,[1]База!$E$1:$M$950,8,FALSE)</f>
        <v>0</v>
      </c>
      <c r="AJ37" s="35">
        <f t="shared" ref="AJ37" si="40">SUM(AI37,V37)</f>
        <v>0</v>
      </c>
      <c r="AK37" s="31"/>
    </row>
    <row r="38" spans="1:37" s="18" customFormat="1" ht="12.75">
      <c r="A38" s="62"/>
      <c r="B38" s="37"/>
      <c r="C38" s="38"/>
      <c r="D38" s="39" t="str">
        <f>VLOOKUP($E37,[1]База!$E$1:$M$950,6,FALSE)</f>
        <v>ДЮСШ "Колос"</v>
      </c>
      <c r="E38" s="38"/>
      <c r="F38" s="38">
        <f>INT(58.015*(11.5-F37)^1.81)</f>
        <v>755</v>
      </c>
      <c r="G38" s="40"/>
      <c r="H38" s="40"/>
      <c r="I38" s="38">
        <f>INT(0.14354*(I37*100-220)^1.4)</f>
        <v>650</v>
      </c>
      <c r="J38" s="40"/>
      <c r="K38" s="40"/>
      <c r="L38" s="38">
        <f>INT(51.39*(L37-1.5)^1.05)</f>
        <v>608</v>
      </c>
      <c r="M38" s="40"/>
      <c r="N38" s="40"/>
      <c r="O38" s="38">
        <f>INT(0.8465*(O37*100-75)^1.42)</f>
        <v>776</v>
      </c>
      <c r="P38" s="40"/>
      <c r="Q38" s="40"/>
      <c r="R38" s="38"/>
      <c r="S38" s="40"/>
      <c r="T38" s="40"/>
      <c r="U38" s="38"/>
      <c r="V38" s="40"/>
      <c r="W38" s="40"/>
      <c r="X38" s="38"/>
      <c r="Y38" s="38"/>
      <c r="Z38" s="38"/>
      <c r="AA38" s="38"/>
      <c r="AB38" s="40"/>
      <c r="AC38" s="40"/>
      <c r="AD38" s="63"/>
      <c r="AE38" s="63"/>
      <c r="AF38" s="63"/>
      <c r="AG38" s="63"/>
      <c r="AH38" s="43"/>
      <c r="AI38" s="44"/>
      <c r="AJ38" s="44"/>
      <c r="AK38" s="40"/>
    </row>
    <row r="39" spans="1:37">
      <c r="A39" s="23"/>
      <c r="B39" s="24" t="str">
        <f>VLOOKUP($E39,[1]База!$E$1:$M$950,2,FALSE)</f>
        <v>Есипко Андрей</v>
      </c>
      <c r="C39" s="25">
        <f>VLOOKUP($E39,[1]База!$E$1:$M$950,3,FALSE)</f>
        <v>32183</v>
      </c>
      <c r="D39" s="26" t="str">
        <f>VLOOKUP($E39,[1]База!$E$1:$M$950,5,FALSE)</f>
        <v>КБР</v>
      </c>
      <c r="E39" s="27">
        <v>26</v>
      </c>
      <c r="F39" s="28" t="str">
        <f>VLOOKUP($E39,'[1]60м'!$F$6:$K$1124,3,FALSE)</f>
        <v>н/я</v>
      </c>
      <c r="G39" s="29">
        <f t="shared" ref="G39" si="41">SUM(F40:G40)</f>
        <v>0</v>
      </c>
      <c r="H39" s="29"/>
      <c r="I39" s="28"/>
      <c r="J39" s="29"/>
      <c r="K39" s="29"/>
      <c r="L39" s="28"/>
      <c r="M39" s="29"/>
      <c r="N39" s="29"/>
      <c r="O39" s="28"/>
      <c r="P39" s="29"/>
      <c r="Q39" s="29"/>
      <c r="R39" s="28"/>
      <c r="S39" s="29"/>
      <c r="T39" s="29"/>
      <c r="U39" s="28"/>
      <c r="V39" s="29"/>
      <c r="W39" s="29"/>
      <c r="X39" s="28"/>
      <c r="Y39" s="25"/>
      <c r="Z39" s="25"/>
      <c r="AA39" s="25"/>
      <c r="AB39" s="31"/>
      <c r="AC39" s="31"/>
      <c r="AD39" s="61"/>
      <c r="AE39" s="61"/>
      <c r="AF39" s="61"/>
      <c r="AG39" s="61"/>
      <c r="AH39" s="33" t="str">
        <f>VLOOKUP($E39,[1]База!$E$1:$M$950,7,FALSE)</f>
        <v>Бондарь С.Н.</v>
      </c>
      <c r="AI39" s="34">
        <f>VLOOKUP($E39,[1]База!$E$1:$M$950,8,FALSE)</f>
        <v>0</v>
      </c>
      <c r="AJ39" s="35">
        <f t="shared" ref="AJ39" si="42">SUM(AI39,V39)</f>
        <v>0</v>
      </c>
      <c r="AK39" s="31"/>
    </row>
    <row r="40" spans="1:37">
      <c r="A40" s="62"/>
      <c r="B40" s="37"/>
      <c r="C40" s="38"/>
      <c r="D40" s="39" t="str">
        <f>VLOOKUP($E39,[1]База!$E$1:$M$950,6,FALSE)</f>
        <v>ДЮСШ "Колос"</v>
      </c>
      <c r="E40" s="38"/>
      <c r="F40" s="38"/>
      <c r="G40" s="40"/>
      <c r="H40" s="40"/>
      <c r="I40" s="38"/>
      <c r="J40" s="40"/>
      <c r="K40" s="40"/>
      <c r="L40" s="38"/>
      <c r="M40" s="40"/>
      <c r="N40" s="40"/>
      <c r="O40" s="38"/>
      <c r="P40" s="40"/>
      <c r="Q40" s="40"/>
      <c r="R40" s="38"/>
      <c r="S40" s="40"/>
      <c r="T40" s="40"/>
      <c r="U40" s="38"/>
      <c r="V40" s="40"/>
      <c r="W40" s="40"/>
      <c r="X40" s="38"/>
      <c r="Y40" s="38"/>
      <c r="Z40" s="38"/>
      <c r="AA40" s="38"/>
      <c r="AB40" s="40"/>
      <c r="AC40" s="40"/>
      <c r="AD40" s="63"/>
      <c r="AE40" s="63"/>
      <c r="AF40" s="63"/>
      <c r="AG40" s="63"/>
      <c r="AH40" s="43"/>
      <c r="AI40" s="44"/>
      <c r="AJ40" s="44"/>
      <c r="AK40" s="40"/>
    </row>
    <row r="43" spans="1:37">
      <c r="B43" s="54" t="s">
        <v>38</v>
      </c>
      <c r="F43" s="54" t="s">
        <v>39</v>
      </c>
      <c r="G43" s="56"/>
      <c r="H43" s="56"/>
      <c r="I43" s="56"/>
      <c r="J43" s="56"/>
      <c r="K43" s="56"/>
      <c r="L43" s="56"/>
      <c r="M43" s="56"/>
      <c r="N43" s="56"/>
      <c r="O43" s="54" t="s">
        <v>40</v>
      </c>
      <c r="P43" s="56"/>
      <c r="Q43" s="56"/>
      <c r="R43" s="56" t="s">
        <v>41</v>
      </c>
    </row>
    <row r="44" spans="1:37">
      <c r="G44" s="56"/>
      <c r="H44" s="56"/>
      <c r="I44" s="56"/>
      <c r="J44" s="56"/>
      <c r="K44" s="56"/>
      <c r="L44" s="56"/>
      <c r="M44" s="56"/>
      <c r="N44" s="56"/>
      <c r="P44" s="56"/>
      <c r="Q44" s="56"/>
      <c r="R44" s="56"/>
    </row>
    <row r="45" spans="1:37">
      <c r="G45" s="56"/>
      <c r="H45" s="56"/>
      <c r="I45" s="56"/>
      <c r="J45" s="56"/>
      <c r="K45" s="56"/>
      <c r="L45" s="56"/>
      <c r="M45" s="56"/>
      <c r="N45" s="56"/>
      <c r="P45" s="56"/>
      <c r="Q45" s="56"/>
      <c r="R45" s="56"/>
    </row>
    <row r="46" spans="1:37">
      <c r="B46" s="54" t="s">
        <v>42</v>
      </c>
      <c r="F46" s="54" t="s">
        <v>43</v>
      </c>
      <c r="G46" s="56"/>
      <c r="H46" s="56"/>
      <c r="I46" s="56"/>
      <c r="J46" s="56"/>
      <c r="K46" s="56"/>
      <c r="L46" s="56"/>
      <c r="M46" s="56"/>
      <c r="N46" s="56"/>
      <c r="O46" s="54" t="s">
        <v>44</v>
      </c>
      <c r="P46" s="56"/>
      <c r="Q46" s="56"/>
      <c r="R46" s="56" t="s">
        <v>41</v>
      </c>
    </row>
  </sheetData>
  <mergeCells count="15">
    <mergeCell ref="AH35:AH36"/>
    <mergeCell ref="AH37:AH38"/>
    <mergeCell ref="AH39:AH40"/>
    <mergeCell ref="AH23:AH24"/>
    <mergeCell ref="AH25:AH26"/>
    <mergeCell ref="AH27:AH28"/>
    <mergeCell ref="AH29:AH30"/>
    <mergeCell ref="AH31:AH32"/>
    <mergeCell ref="AH33:AH34"/>
    <mergeCell ref="AH11:AH12"/>
    <mergeCell ref="AH13:AH14"/>
    <mergeCell ref="AH15:AH16"/>
    <mergeCell ref="AH17:AH18"/>
    <mergeCell ref="AH19:AH20"/>
    <mergeCell ref="AH21:AH2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4"/>
  <sheetViews>
    <sheetView tabSelected="1" workbookViewId="0">
      <selection activeCell="L10" sqref="L10"/>
    </sheetView>
  </sheetViews>
  <sheetFormatPr defaultRowHeight="15.75"/>
  <cols>
    <col min="1" max="1" width="3.85546875" style="54" customWidth="1"/>
    <col min="2" max="2" width="20.5703125" style="54" customWidth="1"/>
    <col min="3" max="3" width="7.28515625" style="55" customWidth="1"/>
    <col min="4" max="4" width="19.5703125" style="55" customWidth="1"/>
    <col min="5" max="5" width="3.5703125" style="54" bestFit="1" customWidth="1"/>
    <col min="6" max="6" width="6.42578125" style="54" customWidth="1"/>
    <col min="7" max="7" width="5.5703125" style="54" customWidth="1"/>
    <col min="8" max="8" width="3.85546875" style="54" customWidth="1"/>
    <col min="9" max="9" width="6.42578125" style="54" customWidth="1"/>
    <col min="10" max="10" width="4.42578125" style="54" hidden="1" customWidth="1"/>
    <col min="11" max="11" width="3.28515625" style="54" hidden="1" customWidth="1"/>
    <col min="12" max="12" width="6" style="54" customWidth="1"/>
  </cols>
  <sheetData>
    <row r="1" spans="1:12" ht="23.25">
      <c r="A1" s="1" t="s">
        <v>45</v>
      </c>
      <c r="B1" s="2"/>
      <c r="C1" s="2"/>
      <c r="D1" s="2"/>
      <c r="E1" s="3"/>
      <c r="F1" s="4"/>
      <c r="G1" s="5"/>
      <c r="H1" s="5"/>
      <c r="I1" s="5"/>
      <c r="J1" s="5"/>
      <c r="K1" s="5"/>
      <c r="L1" s="5"/>
    </row>
    <row r="2" spans="1:12">
      <c r="A2" s="12" t="s">
        <v>2</v>
      </c>
      <c r="B2" s="13"/>
      <c r="C2" s="13"/>
      <c r="D2" s="13"/>
      <c r="E2" s="9"/>
      <c r="F2" s="12" t="s">
        <v>3</v>
      </c>
      <c r="G2" s="9"/>
      <c r="H2" s="9"/>
      <c r="J2" s="9"/>
      <c r="K2" s="9"/>
      <c r="L2" s="9"/>
    </row>
    <row r="3" spans="1:12">
      <c r="A3" s="12" t="s">
        <v>6</v>
      </c>
      <c r="B3" s="13"/>
      <c r="C3" s="13"/>
      <c r="D3" s="13"/>
      <c r="E3" s="9"/>
      <c r="F3" s="12" t="s">
        <v>7</v>
      </c>
      <c r="G3" s="9"/>
      <c r="H3" s="9"/>
      <c r="J3" s="9"/>
      <c r="K3" s="9"/>
      <c r="L3" s="9"/>
    </row>
    <row r="4" spans="1:12" ht="15">
      <c r="A4" s="9"/>
      <c r="B4" s="14"/>
      <c r="C4" s="13"/>
      <c r="D4" s="13"/>
      <c r="E4" s="9"/>
      <c r="F4" s="12" t="s">
        <v>68</v>
      </c>
      <c r="G4" s="9"/>
      <c r="H4" s="9"/>
      <c r="I4" s="9"/>
      <c r="J4" s="9"/>
      <c r="K4" s="9"/>
      <c r="L4" s="9"/>
    </row>
    <row r="5" spans="1:12" ht="15">
      <c r="A5" s="9"/>
      <c r="B5" s="14"/>
      <c r="C5" s="13"/>
      <c r="D5" s="13"/>
      <c r="E5" s="9"/>
      <c r="F5" s="12"/>
      <c r="G5" s="9"/>
      <c r="H5" s="9"/>
      <c r="I5" s="9"/>
      <c r="J5" s="9"/>
      <c r="K5" s="9"/>
      <c r="L5" s="9"/>
    </row>
    <row r="6" spans="1:12" ht="15">
      <c r="A6" s="9"/>
      <c r="B6" s="13"/>
      <c r="C6" s="13"/>
      <c r="D6" s="13" t="s">
        <v>69</v>
      </c>
      <c r="E6" s="9"/>
      <c r="F6" s="14"/>
      <c r="G6" s="9"/>
      <c r="H6" s="9"/>
      <c r="I6" s="9"/>
      <c r="J6" s="9"/>
      <c r="K6" s="9"/>
      <c r="L6" s="9"/>
    </row>
    <row r="7" spans="1:12" ht="15">
      <c r="A7" s="9"/>
      <c r="B7" s="13"/>
      <c r="C7" s="13"/>
      <c r="D7" s="13"/>
      <c r="E7" s="9"/>
      <c r="F7" s="14"/>
      <c r="G7" s="9"/>
      <c r="H7" s="9"/>
      <c r="I7" s="9"/>
      <c r="J7" s="9"/>
      <c r="K7" s="9"/>
      <c r="L7" s="9"/>
    </row>
    <row r="8" spans="1:12" ht="15.75" customHeight="1">
      <c r="A8" s="66"/>
      <c r="B8" s="67" t="s">
        <v>37</v>
      </c>
      <c r="C8" s="68" t="s">
        <v>70</v>
      </c>
      <c r="D8" s="68"/>
      <c r="E8" s="19"/>
      <c r="F8" s="69"/>
      <c r="G8" s="67" t="s">
        <v>33</v>
      </c>
      <c r="H8" s="70"/>
      <c r="I8" s="70"/>
      <c r="J8" s="70"/>
      <c r="K8" s="70"/>
      <c r="L8" s="70"/>
    </row>
    <row r="9" spans="1:12" ht="18.75" customHeight="1">
      <c r="A9" s="71"/>
      <c r="B9" s="72">
        <v>1</v>
      </c>
      <c r="C9" s="73" t="s">
        <v>71</v>
      </c>
      <c r="D9" s="73"/>
      <c r="E9" s="74"/>
      <c r="F9" s="75"/>
      <c r="G9" s="76">
        <v>68</v>
      </c>
      <c r="H9" s="30"/>
      <c r="I9" s="77"/>
      <c r="J9" s="30"/>
      <c r="K9" s="30"/>
      <c r="L9" s="77"/>
    </row>
    <row r="10" spans="1:12" ht="18.75" customHeight="1">
      <c r="A10" s="71"/>
      <c r="B10" s="72">
        <v>2</v>
      </c>
      <c r="C10" s="78" t="s">
        <v>72</v>
      </c>
      <c r="D10" s="78"/>
      <c r="E10" s="74"/>
      <c r="F10" s="75"/>
      <c r="G10" s="79">
        <v>61</v>
      </c>
      <c r="H10" s="30"/>
      <c r="I10" s="77"/>
      <c r="J10" s="30"/>
      <c r="K10" s="30"/>
      <c r="L10" s="77"/>
    </row>
    <row r="11" spans="1:12" ht="18.75" customHeight="1">
      <c r="A11" s="71"/>
      <c r="B11" s="72">
        <v>3</v>
      </c>
      <c r="C11" s="78" t="s">
        <v>73</v>
      </c>
      <c r="D11" s="78"/>
      <c r="E11" s="74"/>
      <c r="F11" s="75"/>
      <c r="G11" s="76">
        <v>41</v>
      </c>
      <c r="H11" s="30"/>
      <c r="I11" s="77"/>
      <c r="J11" s="30"/>
      <c r="K11" s="30"/>
      <c r="L11" s="77"/>
    </row>
    <row r="12" spans="1:12" ht="18.75">
      <c r="A12" s="71"/>
      <c r="B12" s="72">
        <v>4</v>
      </c>
      <c r="C12" s="78" t="s">
        <v>74</v>
      </c>
      <c r="D12" s="78"/>
      <c r="E12" s="74"/>
      <c r="F12" s="75"/>
      <c r="G12" s="79">
        <v>40</v>
      </c>
      <c r="H12" s="30"/>
      <c r="I12" s="77"/>
      <c r="J12" s="30"/>
      <c r="K12" s="30"/>
      <c r="L12" s="77"/>
    </row>
    <row r="13" spans="1:12" ht="18.75" customHeight="1">
      <c r="A13" s="71"/>
      <c r="B13" s="72">
        <v>5</v>
      </c>
      <c r="C13" s="78" t="s">
        <v>75</v>
      </c>
      <c r="D13" s="78"/>
      <c r="E13" s="74"/>
      <c r="F13" s="75"/>
      <c r="G13" s="76">
        <v>28</v>
      </c>
      <c r="H13" s="30"/>
      <c r="I13" s="77"/>
      <c r="J13" s="30"/>
      <c r="K13" s="30"/>
      <c r="L13" s="77"/>
    </row>
    <row r="14" spans="1:12" ht="18.75" customHeight="1">
      <c r="A14" s="71"/>
      <c r="B14" s="72">
        <v>6</v>
      </c>
      <c r="C14" s="78" t="s">
        <v>76</v>
      </c>
      <c r="D14" s="78"/>
      <c r="E14" s="74"/>
      <c r="F14" s="75"/>
      <c r="G14" s="76">
        <v>20</v>
      </c>
      <c r="H14" s="30"/>
      <c r="I14" s="77"/>
      <c r="J14" s="30"/>
      <c r="K14" s="30"/>
      <c r="L14" s="77"/>
    </row>
    <row r="15" spans="1:12" ht="18.75" customHeight="1">
      <c r="A15" s="71"/>
      <c r="B15" s="72">
        <v>7</v>
      </c>
      <c r="C15" s="78" t="s">
        <v>77</v>
      </c>
      <c r="D15" s="78"/>
      <c r="E15" s="74"/>
      <c r="F15" s="75"/>
      <c r="G15" s="76">
        <v>15</v>
      </c>
      <c r="H15" s="30"/>
      <c r="I15" s="77"/>
      <c r="J15" s="30"/>
      <c r="K15" s="30"/>
      <c r="L15" s="77"/>
    </row>
    <row r="16" spans="1:12" ht="18.75" customHeight="1">
      <c r="A16" s="71"/>
      <c r="B16" s="72">
        <v>8</v>
      </c>
      <c r="C16" s="78" t="s">
        <v>78</v>
      </c>
      <c r="D16" s="78"/>
      <c r="E16" s="74"/>
      <c r="F16" s="75"/>
      <c r="G16" s="79">
        <v>12</v>
      </c>
      <c r="H16" s="30"/>
      <c r="I16" s="77"/>
      <c r="J16" s="30"/>
      <c r="K16" s="30"/>
      <c r="L16" s="77"/>
    </row>
    <row r="17" spans="1:12" ht="18.75" customHeight="1">
      <c r="A17" s="71"/>
      <c r="B17" s="72">
        <v>9</v>
      </c>
      <c r="C17" s="78" t="s">
        <v>79</v>
      </c>
      <c r="D17" s="78"/>
      <c r="E17" s="74"/>
      <c r="F17" s="75"/>
      <c r="G17" s="76">
        <v>11</v>
      </c>
      <c r="H17" s="30"/>
      <c r="I17" s="77"/>
      <c r="J17" s="30"/>
      <c r="K17" s="30"/>
      <c r="L17" s="77"/>
    </row>
    <row r="18" spans="1:12" ht="18.75" customHeight="1">
      <c r="A18" s="71"/>
      <c r="B18" s="72">
        <v>9</v>
      </c>
      <c r="C18" s="78" t="s">
        <v>80</v>
      </c>
      <c r="D18" s="78"/>
      <c r="E18" s="74"/>
      <c r="F18" s="75"/>
      <c r="G18" s="79">
        <v>11</v>
      </c>
      <c r="H18" s="30"/>
      <c r="I18" s="77"/>
      <c r="J18" s="30"/>
      <c r="K18" s="30"/>
      <c r="L18" s="77"/>
    </row>
    <row r="19" spans="1:12" ht="18.75" customHeight="1">
      <c r="A19" s="71"/>
      <c r="B19" s="72">
        <v>11</v>
      </c>
      <c r="C19" s="78" t="s">
        <v>81</v>
      </c>
      <c r="D19" s="78"/>
      <c r="E19" s="74"/>
      <c r="F19" s="75"/>
      <c r="G19" s="76">
        <v>9</v>
      </c>
      <c r="H19" s="30"/>
      <c r="I19" s="77"/>
      <c r="J19" s="30"/>
      <c r="K19" s="30"/>
      <c r="L19" s="77"/>
    </row>
    <row r="20" spans="1:12" ht="18.75" customHeight="1">
      <c r="A20" s="71"/>
      <c r="B20" s="72">
        <v>11</v>
      </c>
      <c r="C20" s="78" t="s">
        <v>82</v>
      </c>
      <c r="D20" s="78"/>
      <c r="E20" s="74"/>
      <c r="F20" s="75"/>
      <c r="G20" s="79">
        <v>9</v>
      </c>
      <c r="H20" s="30"/>
      <c r="I20" s="77"/>
      <c r="J20" s="30"/>
      <c r="K20" s="30"/>
      <c r="L20" s="77"/>
    </row>
    <row r="21" spans="1:12" ht="18.75" customHeight="1">
      <c r="A21" s="71"/>
      <c r="B21" s="72">
        <v>13</v>
      </c>
      <c r="C21" s="78" t="s">
        <v>83</v>
      </c>
      <c r="D21" s="78"/>
      <c r="E21" s="74"/>
      <c r="F21" s="75"/>
      <c r="G21" s="79">
        <v>7</v>
      </c>
      <c r="H21" s="30"/>
      <c r="I21" s="77"/>
      <c r="J21" s="30"/>
      <c r="K21" s="30"/>
      <c r="L21" s="77"/>
    </row>
    <row r="22" spans="1:12" ht="18.75" customHeight="1">
      <c r="A22" s="71"/>
      <c r="B22" s="72" t="s">
        <v>84</v>
      </c>
      <c r="C22" s="78" t="s">
        <v>85</v>
      </c>
      <c r="D22" s="78"/>
      <c r="E22" s="74"/>
      <c r="F22" s="75"/>
      <c r="G22" s="79">
        <v>0</v>
      </c>
      <c r="H22" s="30"/>
      <c r="I22" s="77"/>
      <c r="J22" s="30"/>
      <c r="K22" s="30"/>
      <c r="L22" s="77"/>
    </row>
    <row r="23" spans="1:12" ht="18.75" customHeight="1">
      <c r="A23" s="71"/>
      <c r="B23" s="72" t="s">
        <v>84</v>
      </c>
      <c r="C23" s="78" t="s">
        <v>86</v>
      </c>
      <c r="D23" s="78"/>
      <c r="E23" s="74"/>
      <c r="F23" s="75"/>
      <c r="G23" s="76">
        <v>0</v>
      </c>
      <c r="H23" s="30"/>
      <c r="I23" s="77"/>
      <c r="J23" s="30"/>
      <c r="K23" s="30"/>
      <c r="L23" s="77"/>
    </row>
    <row r="24" spans="1:12" ht="15">
      <c r="A24" s="71"/>
      <c r="B24" s="80"/>
      <c r="C24" s="81"/>
      <c r="D24" s="82"/>
      <c r="E24" s="81"/>
      <c r="F24" s="71"/>
      <c r="G24" s="30"/>
      <c r="H24" s="30"/>
      <c r="I24" s="77"/>
      <c r="J24" s="30"/>
      <c r="K24" s="30"/>
      <c r="L24" s="77"/>
    </row>
    <row r="25" spans="1:12">
      <c r="J25" s="30"/>
      <c r="K25" s="30"/>
      <c r="L25" s="77"/>
    </row>
    <row r="26" spans="1:12">
      <c r="A26" s="54" t="s">
        <v>38</v>
      </c>
      <c r="B26" s="55"/>
      <c r="D26" s="54"/>
      <c r="E26" s="54" t="s">
        <v>39</v>
      </c>
      <c r="F26" s="56"/>
      <c r="G26" s="30"/>
      <c r="H26" s="30" t="s">
        <v>40</v>
      </c>
      <c r="I26" s="83" t="s">
        <v>41</v>
      </c>
      <c r="J26" s="83"/>
      <c r="K26" s="83"/>
      <c r="L26" s="83"/>
    </row>
    <row r="27" spans="1:12">
      <c r="B27" s="55"/>
      <c r="D27" s="54"/>
      <c r="F27" s="56"/>
      <c r="G27" s="30"/>
      <c r="H27" s="30"/>
      <c r="I27" s="84"/>
      <c r="J27" s="30"/>
      <c r="K27" s="30"/>
      <c r="L27" s="77"/>
    </row>
    <row r="28" spans="1:12">
      <c r="A28" s="54" t="s">
        <v>42</v>
      </c>
      <c r="B28" s="55"/>
      <c r="D28" s="54"/>
      <c r="E28" s="54" t="s">
        <v>43</v>
      </c>
      <c r="F28" s="56"/>
      <c r="G28" s="30"/>
      <c r="H28" s="30" t="s">
        <v>40</v>
      </c>
      <c r="I28" s="84" t="s">
        <v>41</v>
      </c>
      <c r="J28" s="30"/>
      <c r="K28" s="30"/>
      <c r="L28" s="77"/>
    </row>
    <row r="29" spans="1:12">
      <c r="F29" s="85"/>
    </row>
    <row r="30" spans="1:12">
      <c r="F30" s="71"/>
    </row>
    <row r="31" spans="1:12">
      <c r="H31" s="56"/>
      <c r="I31" s="56"/>
      <c r="J31" s="56"/>
      <c r="K31" s="56"/>
      <c r="L31" s="56"/>
    </row>
    <row r="32" spans="1:12">
      <c r="H32" s="56"/>
      <c r="I32" s="56"/>
      <c r="J32" s="56"/>
      <c r="K32" s="56"/>
      <c r="L32" s="56"/>
    </row>
    <row r="33" spans="8:12">
      <c r="H33" s="56"/>
      <c r="I33" s="56"/>
      <c r="J33" s="56"/>
      <c r="K33" s="56"/>
      <c r="L33" s="56"/>
    </row>
    <row r="34" spans="8:12">
      <c r="H34" s="56"/>
      <c r="I34" s="56"/>
      <c r="J34" s="56"/>
      <c r="K34" s="56"/>
      <c r="L34" s="56"/>
    </row>
  </sheetData>
  <mergeCells count="17">
    <mergeCell ref="C20:D20"/>
    <mergeCell ref="C21:D21"/>
    <mergeCell ref="C22:D22"/>
    <mergeCell ref="C23:D23"/>
    <mergeCell ref="I26:L26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5-борье</vt:lpstr>
      <vt:lpstr>7-борье</vt:lpstr>
      <vt:lpstr>команда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2012-03-21T08:49:56Z</dcterms:modified>
</cp:coreProperties>
</file>